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6be61b5f7cec53/經常性稿件/經濟日報/"/>
    </mc:Choice>
  </mc:AlternateContent>
  <xr:revisionPtr revIDLastSave="92" documentId="8_{2BB191D4-FA4D-4E19-B022-983581A68F4E}" xr6:coauthVersionLast="46" xr6:coauthVersionMax="46" xr10:uidLastSave="{025015BB-756B-4B32-9B6D-AD8A92F12190}"/>
  <bookViews>
    <workbookView xWindow="-96" yWindow="-96" windowWidth="23232" windowHeight="12552" activeTab="5" xr2:uid="{9E0136F6-CD0D-46F0-9C9A-2771D92B1B17}"/>
  </bookViews>
  <sheets>
    <sheet name="台積電2330" sheetId="5" r:id="rId1"/>
    <sheet name="鴻海2317" sheetId="2" r:id="rId2"/>
    <sheet name="聯發科2454" sheetId="1" r:id="rId3"/>
    <sheet name="台達電2308" sheetId="3" r:id="rId4"/>
    <sheet name="聯電2303" sheetId="4" r:id="rId5"/>
    <sheet name="005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6" l="1"/>
  <c r="B15" i="4"/>
  <c r="B15" i="3"/>
  <c r="B15" i="1"/>
  <c r="H5" i="4"/>
  <c r="G5" i="4"/>
  <c r="H5" i="3"/>
  <c r="G5" i="3"/>
  <c r="H5" i="1"/>
  <c r="G5" i="1"/>
  <c r="B20" i="5"/>
  <c r="G5" i="5"/>
  <c r="H5" i="5"/>
  <c r="B16" i="2"/>
  <c r="H5" i="2"/>
  <c r="F5" i="2" s="1"/>
  <c r="G5" i="2"/>
  <c r="F5" i="4" l="1"/>
  <c r="F5" i="3"/>
  <c r="F5" i="1"/>
  <c r="F5" i="5"/>
  <c r="G6" i="5" s="1"/>
  <c r="G6" i="2"/>
  <c r="H6" i="2"/>
  <c r="H6" i="1" l="1"/>
  <c r="G6" i="1"/>
  <c r="G6" i="3"/>
  <c r="H6" i="3"/>
  <c r="G6" i="4"/>
  <c r="H6" i="4"/>
  <c r="G5" i="6"/>
  <c r="H5" i="6"/>
  <c r="H6" i="5"/>
  <c r="F6" i="2"/>
  <c r="F6" i="1" l="1"/>
  <c r="G7" i="1" s="1"/>
  <c r="F6" i="3"/>
  <c r="F6" i="4"/>
  <c r="F5" i="6"/>
  <c r="F6" i="5"/>
  <c r="G7" i="5" s="1"/>
  <c r="G7" i="2"/>
  <c r="H7" i="2"/>
  <c r="H7" i="1" l="1"/>
  <c r="F7" i="1" s="1"/>
  <c r="H8" i="1" s="1"/>
  <c r="H7" i="3"/>
  <c r="G7" i="3"/>
  <c r="H7" i="4"/>
  <c r="G7" i="4"/>
  <c r="H6" i="6"/>
  <c r="G6" i="6"/>
  <c r="H7" i="5"/>
  <c r="F7" i="5" s="1"/>
  <c r="G8" i="5" s="1"/>
  <c r="F7" i="2"/>
  <c r="G8" i="1" l="1"/>
  <c r="F8" i="1" s="1"/>
  <c r="H9" i="1" s="1"/>
  <c r="F7" i="3"/>
  <c r="F7" i="4"/>
  <c r="F6" i="6"/>
  <c r="H7" i="6" s="1"/>
  <c r="H8" i="5"/>
  <c r="F8" i="5" s="1"/>
  <c r="G9" i="5" s="1"/>
  <c r="H8" i="2"/>
  <c r="G8" i="2"/>
  <c r="G9" i="1" l="1"/>
  <c r="F9" i="1" s="1"/>
  <c r="G10" i="1" s="1"/>
  <c r="H8" i="3"/>
  <c r="G8" i="3"/>
  <c r="H8" i="4"/>
  <c r="G8" i="4"/>
  <c r="F8" i="4" s="1"/>
  <c r="G7" i="6"/>
  <c r="F7" i="6" s="1"/>
  <c r="G8" i="6" s="1"/>
  <c r="F8" i="2"/>
  <c r="G9" i="2" s="1"/>
  <c r="H9" i="5"/>
  <c r="H9" i="2" l="1"/>
  <c r="H10" i="1"/>
  <c r="F10" i="1" s="1"/>
  <c r="G11" i="1" s="1"/>
  <c r="F8" i="3"/>
  <c r="H9" i="4"/>
  <c r="G9" i="4"/>
  <c r="F9" i="4" s="1"/>
  <c r="H8" i="6"/>
  <c r="F8" i="6" s="1"/>
  <c r="F9" i="2"/>
  <c r="G10" i="2" s="1"/>
  <c r="F9" i="5"/>
  <c r="G10" i="5" s="1"/>
  <c r="H10" i="2" l="1"/>
  <c r="H11" i="1"/>
  <c r="F11" i="1" s="1"/>
  <c r="G12" i="1" s="1"/>
  <c r="G9" i="3"/>
  <c r="H9" i="3"/>
  <c r="H10" i="4"/>
  <c r="G10" i="4"/>
  <c r="F10" i="4" s="1"/>
  <c r="H9" i="6"/>
  <c r="G9" i="6"/>
  <c r="H10" i="5"/>
  <c r="F10" i="5" s="1"/>
  <c r="G11" i="5" s="1"/>
  <c r="F10" i="2"/>
  <c r="H11" i="2" l="1"/>
  <c r="G11" i="2"/>
  <c r="F11" i="2" s="1"/>
  <c r="H12" i="1"/>
  <c r="F12" i="1" s="1"/>
  <c r="F9" i="3"/>
  <c r="G11" i="4"/>
  <c r="H11" i="4"/>
  <c r="F11" i="4" s="1"/>
  <c r="F9" i="6"/>
  <c r="G10" i="6" s="1"/>
  <c r="H11" i="5"/>
  <c r="F11" i="5" s="1"/>
  <c r="G12" i="5" s="1"/>
  <c r="G12" i="2" l="1"/>
  <c r="H12" i="2"/>
  <c r="G13" i="1"/>
  <c r="H13" i="1"/>
  <c r="H10" i="3"/>
  <c r="G10" i="3"/>
  <c r="F10" i="3"/>
  <c r="H12" i="4"/>
  <c r="G12" i="4"/>
  <c r="H10" i="6"/>
  <c r="F10" i="6"/>
  <c r="H12" i="5"/>
  <c r="F12" i="2" l="1"/>
  <c r="F13" i="1"/>
  <c r="B16" i="1" s="1"/>
  <c r="B17" i="1" s="1"/>
  <c r="B18" i="1" s="1"/>
  <c r="H11" i="3"/>
  <c r="G11" i="3"/>
  <c r="F12" i="4"/>
  <c r="G11" i="6"/>
  <c r="H11" i="6"/>
  <c r="F11" i="6" s="1"/>
  <c r="F12" i="5"/>
  <c r="G13" i="5" s="1"/>
  <c r="G13" i="2" l="1"/>
  <c r="H13" i="2"/>
  <c r="F13" i="2" s="1"/>
  <c r="F11" i="3"/>
  <c r="H13" i="4"/>
  <c r="G13" i="4"/>
  <c r="F13" i="4" s="1"/>
  <c r="B16" i="4" s="1"/>
  <c r="B17" i="4" s="1"/>
  <c r="B18" i="4" s="1"/>
  <c r="G12" i="6"/>
  <c r="H12" i="6"/>
  <c r="H13" i="5"/>
  <c r="F13" i="5" s="1"/>
  <c r="G14" i="5" s="1"/>
  <c r="H14" i="2" l="1"/>
  <c r="G14" i="2"/>
  <c r="F14" i="2" s="1"/>
  <c r="B17" i="2" s="1"/>
  <c r="B18" i="2" s="1"/>
  <c r="B19" i="2" s="1"/>
  <c r="H12" i="3"/>
  <c r="G12" i="3"/>
  <c r="F12" i="3" s="1"/>
  <c r="F12" i="6"/>
  <c r="H14" i="5"/>
  <c r="G13" i="3" l="1"/>
  <c r="H13" i="3"/>
  <c r="G13" i="6"/>
  <c r="H13" i="6"/>
  <c r="F14" i="5"/>
  <c r="G15" i="5" s="1"/>
  <c r="F13" i="3" l="1"/>
  <c r="B16" i="3" s="1"/>
  <c r="B17" i="3" s="1"/>
  <c r="B18" i="3" s="1"/>
  <c r="F13" i="6"/>
  <c r="G14" i="6"/>
  <c r="H14" i="6"/>
  <c r="H15" i="5"/>
  <c r="F15" i="5" s="1"/>
  <c r="G16" i="5" s="1"/>
  <c r="F14" i="6" l="1"/>
  <c r="H15" i="6" s="1"/>
  <c r="H16" i="5"/>
  <c r="G15" i="6" l="1"/>
  <c r="F15" i="6" s="1"/>
  <c r="G16" i="6" s="1"/>
  <c r="F16" i="5"/>
  <c r="G17" i="5" s="1"/>
  <c r="H16" i="6" l="1"/>
  <c r="F16" i="6" s="1"/>
  <c r="B20" i="6" s="1"/>
  <c r="B21" i="6" s="1"/>
  <c r="B22" i="6" s="1"/>
  <c r="H17" i="5"/>
  <c r="F17" i="5" l="1"/>
  <c r="G18" i="5" s="1"/>
  <c r="H18" i="5" l="1"/>
  <c r="F18" i="5" l="1"/>
  <c r="B21" i="5" s="1"/>
  <c r="B22" i="5" s="1"/>
  <c r="B23" i="5" s="1"/>
</calcChain>
</file>

<file path=xl/sharedStrings.xml><?xml version="1.0" encoding="utf-8"?>
<sst xmlns="http://schemas.openxmlformats.org/spreadsheetml/2006/main" count="138" uniqueCount="44">
  <si>
    <t>獲利年度(季度/上下半年)</t>
  </si>
  <si>
    <t>現金股利發放日</t>
  </si>
  <si>
    <t>現金股利</t>
  </si>
  <si>
    <t>股票股利</t>
  </si>
  <si>
    <t>108年</t>
  </si>
  <si>
    <t>107年</t>
  </si>
  <si>
    <t>106年</t>
  </si>
  <si>
    <t>105年</t>
  </si>
  <si>
    <t>104年</t>
  </si>
  <si>
    <t>103年</t>
  </si>
  <si>
    <t>102年</t>
  </si>
  <si>
    <t>101年</t>
  </si>
  <si>
    <t>109年第二季</t>
  </si>
  <si>
    <t>109年第一季</t>
  </si>
  <si>
    <t>108年第四季</t>
  </si>
  <si>
    <t>108年第三季</t>
  </si>
  <si>
    <t>108年第二季</t>
  </si>
  <si>
    <t>108年第一季</t>
  </si>
  <si>
    <t>股價</t>
    <phoneticPr fontId="2" type="noConversion"/>
  </si>
  <si>
    <t>累計股數</t>
    <phoneticPr fontId="2" type="noConversion"/>
  </si>
  <si>
    <t>無償配發股票</t>
    <phoneticPr fontId="2" type="noConversion"/>
  </si>
  <si>
    <t>配息再投入</t>
    <phoneticPr fontId="2" type="noConversion"/>
  </si>
  <si>
    <t>期初投入</t>
    <phoneticPr fontId="2" type="noConversion"/>
  </si>
  <si>
    <t>期末淨值</t>
    <phoneticPr fontId="2" type="noConversion"/>
  </si>
  <si>
    <t>累計報酬率</t>
    <phoneticPr fontId="2" type="noConversion"/>
  </si>
  <si>
    <t>年化報酬率</t>
    <phoneticPr fontId="2" type="noConversion"/>
  </si>
  <si>
    <t>減資</t>
    <phoneticPr fontId="2" type="noConversion"/>
  </si>
  <si>
    <t>109年下半年</t>
  </si>
  <si>
    <t>109年上半年</t>
  </si>
  <si>
    <t>108年下半年</t>
  </si>
  <si>
    <t>108年上半年</t>
  </si>
  <si>
    <t>107年下半年</t>
  </si>
  <si>
    <t>107年上半年</t>
  </si>
  <si>
    <t>106年下半年</t>
  </si>
  <si>
    <t>106年上半年</t>
  </si>
  <si>
    <t>105年下半年</t>
  </si>
  <si>
    <t>105年上半年</t>
  </si>
  <si>
    <t>股價</t>
  </si>
  <si>
    <t>累計股數</t>
  </si>
  <si>
    <t>無償配發股票</t>
  </si>
  <si>
    <t>配息再投入</t>
  </si>
  <si>
    <t>0050</t>
    <phoneticPr fontId="2" type="noConversion"/>
  </si>
  <si>
    <t>股票代號</t>
    <phoneticPr fontId="2" type="noConversion"/>
  </si>
  <si>
    <t>怪老子理財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</si>
</sst>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 ;[Red]\-#,##0\ "/>
    <numFmt numFmtId="177" formatCode="0.0%"/>
    <numFmt numFmtId="178" formatCode="_-* #,##0_-;\-* #,##0_-;_-* &quot;-&quot;??_-;_-@_-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8" fontId="0" fillId="0" borderId="0" xfId="2" applyNumberFormat="1" applyFont="1">
      <alignment vertical="center"/>
    </xf>
    <xf numFmtId="0" fontId="0" fillId="0" borderId="0" xfId="0" quotePrefix="1">
      <alignment vertical="center"/>
    </xf>
    <xf numFmtId="178" fontId="0" fillId="0" borderId="0" xfId="0" applyNumberFormat="1">
      <alignment vertical="center"/>
    </xf>
    <xf numFmtId="0" fontId="3" fillId="0" borderId="0" xfId="3">
      <alignment vertical="center"/>
    </xf>
  </cellXfs>
  <cellStyles count="4">
    <cellStyle name="一般" xfId="0" builtinId="0"/>
    <cellStyle name="千分位" xfId="2" builtinId="3"/>
    <cellStyle name="百分比" xfId="1" builtinId="5"/>
    <cellStyle name="超連結" xfId="3" builtinId="8"/>
  </cellStyles>
  <dxfs count="9">
    <dxf>
      <numFmt numFmtId="19" formatCode="yyyy/m/d"/>
    </dxf>
    <dxf>
      <numFmt numFmtId="178" formatCode="_-* #,##0_-;\-* #,##0_-;_-* &quot;-&quot;??_-;_-@_-"/>
    </dxf>
    <dxf>
      <numFmt numFmtId="19" formatCode="yyyy/m/d"/>
    </dxf>
    <dxf>
      <numFmt numFmtId="178" formatCode="_-* #,##0_-;\-* #,##0_-;_-* &quot;-&quot;??_-;_-@_-"/>
    </dxf>
    <dxf>
      <numFmt numFmtId="19" formatCode="yyyy/m/d"/>
    </dxf>
    <dxf>
      <numFmt numFmtId="178" formatCode="_-* #,##0_-;\-* #,##0_-;_-* &quot;-&quot;??_-;_-@_-"/>
    </dxf>
    <dxf>
      <numFmt numFmtId="19" formatCode="yyyy/m/d"/>
    </dxf>
    <dxf>
      <numFmt numFmtId="19" formatCode="yyyy/m/d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FF2A56-2227-4DB5-870B-51DF10DC0E59}" name="表格1" displayName="表格1" ref="A3:H18" totalsRowShown="0">
  <autoFilter ref="A3:H18" xr:uid="{F3C60D37-C14D-42F6-9EA0-60EDA2421BD9}"/>
  <sortState xmlns:xlrd2="http://schemas.microsoft.com/office/spreadsheetml/2017/richdata2" ref="A4:E17">
    <sortCondition ref="B3:B17"/>
  </sortState>
  <tableColumns count="8">
    <tableColumn id="1" xr3:uid="{EB687382-5D1E-4659-9FB3-B9C5F46F5628}" name="獲利年度(季度/上下半年)"/>
    <tableColumn id="2" xr3:uid="{1A240B81-8042-4B46-A7BB-B28F12051E48}" name="現金股利發放日" dataDxfId="8"/>
    <tableColumn id="3" xr3:uid="{64098238-1CAD-4021-BB19-071A4C51E67C}" name="現金股利"/>
    <tableColumn id="4" xr3:uid="{8F1422E4-0DDA-4480-AFA6-367261CCBF23}" name="股票股利"/>
    <tableColumn id="6" xr3:uid="{C04826A6-F1F8-4881-8395-DC4AC115D3AF}" name="股價"/>
    <tableColumn id="7" xr3:uid="{811F61AC-698C-4E92-8A1F-BDA13F285D1C}" name="累計股數"/>
    <tableColumn id="8" xr3:uid="{BD92253D-56A0-418B-BA8F-95D9994EA745}" name="無償配發股票"/>
    <tableColumn id="9" xr3:uid="{81CC1FD1-64E1-4783-B73C-00F91E6C79B0}" name="配息再投入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CC4656-8B65-4516-AC81-6CB56861C2B5}" name="表格2" displayName="表格2" ref="A3:H14" totalsRowShown="0">
  <autoFilter ref="A3:H14" xr:uid="{16055FBE-28EC-407C-A213-F294211B4607}"/>
  <sortState xmlns:xlrd2="http://schemas.microsoft.com/office/spreadsheetml/2017/richdata2" ref="A4:D13">
    <sortCondition ref="B3:B13"/>
  </sortState>
  <tableColumns count="8">
    <tableColumn id="1" xr3:uid="{D993A6A7-3272-4D91-9937-91885504941D}" name="獲利年度(季度/上下半年)"/>
    <tableColumn id="2" xr3:uid="{975D3A35-E013-4621-AE89-21A5EFA2C580}" name="現金股利發放日" dataDxfId="7"/>
    <tableColumn id="3" xr3:uid="{7C3FF5D8-7AA9-4935-986A-C3A4AD4B2C07}" name="現金股利"/>
    <tableColumn id="4" xr3:uid="{90458206-A583-42AE-BC4D-5DC408B49ADD}" name="股票股利"/>
    <tableColumn id="6" xr3:uid="{56F67F38-8BAE-4027-A438-94D932DFF356}" name="股價"/>
    <tableColumn id="7" xr3:uid="{40364AD2-CFA1-4BA2-A838-E3EBA7645949}" name="累計股數"/>
    <tableColumn id="8" xr3:uid="{C559B8F4-EED2-4AE1-85B3-69E3580C48BA}" name="無償配發股票"/>
    <tableColumn id="9" xr3:uid="{E07820F7-55D8-4862-9BA6-1D685C15DA50}" name="配息再投入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D30C23-C879-46D4-AC7A-AF7B29246AA5}" name="表格3" displayName="表格3" ref="A3:H13" totalsRowShown="0">
  <autoFilter ref="A3:H13" xr:uid="{D4F728B0-E39A-4E25-9704-DE71C6874139}"/>
  <sortState xmlns:xlrd2="http://schemas.microsoft.com/office/spreadsheetml/2017/richdata2" ref="A4:D12">
    <sortCondition ref="B3:B12"/>
  </sortState>
  <tableColumns count="8">
    <tableColumn id="1" xr3:uid="{578106D9-3EE7-454C-A0B9-7BBB0940CEBC}" name="獲利年度(季度/上下半年)"/>
    <tableColumn id="2" xr3:uid="{0135FD21-5985-494F-ACE1-3BF1A4A83A9D}" name="現金股利發放日" dataDxfId="6"/>
    <tableColumn id="3" xr3:uid="{63BA01FA-8B41-419E-A3DE-0FD5B81B1169}" name="現金股利"/>
    <tableColumn id="4" xr3:uid="{764376F1-29C4-4E8D-91AD-84B1CE7BA7BB}" name="股票股利"/>
    <tableColumn id="6" xr3:uid="{28001889-B0B1-4FB7-BA4F-85AF91A29147}" name="股價"/>
    <tableColumn id="7" xr3:uid="{2E791727-1A1A-4363-B08F-9AA32725D800}" name="累計股數" dataDxfId="5" dataCellStyle="千分位"/>
    <tableColumn id="8" xr3:uid="{81A294BA-CF60-40A0-BC6A-E8CA4B5512D8}" name="無償配發股票"/>
    <tableColumn id="9" xr3:uid="{6F8562A3-17F6-43A3-B796-828B7A7D8077}" name="配息再投入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90CBEA-F995-4F12-A12C-13738CD6292D}" name="表格4" displayName="表格4" ref="A3:H13" totalsRowShown="0">
  <autoFilter ref="A3:H13" xr:uid="{B6C5B345-14DC-4041-8EA6-82D54DD02C34}"/>
  <sortState xmlns:xlrd2="http://schemas.microsoft.com/office/spreadsheetml/2017/richdata2" ref="A4:D12">
    <sortCondition ref="B3:B12"/>
  </sortState>
  <tableColumns count="8">
    <tableColumn id="1" xr3:uid="{1B7FCEAA-7FC1-458E-90E0-D5FB067AE1BD}" name="獲利年度(季度/上下半年)"/>
    <tableColumn id="2" xr3:uid="{0A19155C-2770-44B2-841C-46B5AB6B2B80}" name="現金股利發放日" dataDxfId="4"/>
    <tableColumn id="3" xr3:uid="{9C0333AF-40F9-4BF6-8B04-CD3B15D79192}" name="現金股利"/>
    <tableColumn id="4" xr3:uid="{B9DFED06-C585-42C9-AC50-157FED82D67C}" name="股票股利"/>
    <tableColumn id="6" xr3:uid="{6337FA7B-9CBD-4BB9-AE5F-D6255A69BF18}" name="股價"/>
    <tableColumn id="7" xr3:uid="{90EFB18C-F11A-4865-9690-502232EB33E9}" name="累計股數" dataDxfId="3" dataCellStyle="千分位"/>
    <tableColumn id="8" xr3:uid="{CCD938AD-91D0-4F07-9323-14134417BBCC}" name="無償配發股票"/>
    <tableColumn id="9" xr3:uid="{B9AAF024-F47B-451F-9A48-6ED22B2FFA78}" name="配息再投入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8FD7968-9E86-41B1-896F-AA419F2C8E6D}" name="表格5" displayName="表格5" ref="A3:H13" totalsRowShown="0">
  <autoFilter ref="A3:H13" xr:uid="{0CEE0561-F6B7-4D30-ACF8-6EEE6C1D4B4C}"/>
  <sortState xmlns:xlrd2="http://schemas.microsoft.com/office/spreadsheetml/2017/richdata2" ref="A4:D12">
    <sortCondition ref="B3:B12"/>
  </sortState>
  <tableColumns count="8">
    <tableColumn id="1" xr3:uid="{EC98354D-A7E4-4411-9238-DEE52228377E}" name="獲利年度(季度/上下半年)"/>
    <tableColumn id="2" xr3:uid="{31FB19A3-C860-4250-953A-004BB2320EA0}" name="現金股利發放日" dataDxfId="2"/>
    <tableColumn id="3" xr3:uid="{3A707A5E-4AFB-4C00-8692-DA5A54EDAC13}" name="現金股利"/>
    <tableColumn id="4" xr3:uid="{D20031FC-1FD3-4169-903D-1383001931D1}" name="股票股利"/>
    <tableColumn id="6" xr3:uid="{8D0D3175-FF26-4D07-A07F-13049436F16E}" name="股價"/>
    <tableColumn id="7" xr3:uid="{78023FAE-841D-4603-8DFD-5F12A359998E}" name="累計股數" dataDxfId="1" dataCellStyle="千分位"/>
    <tableColumn id="8" xr3:uid="{C1885675-1658-4BF7-A0A0-EF1C578CD0B8}" name="無償配發股票"/>
    <tableColumn id="9" xr3:uid="{6B87D30C-9A2E-451C-8029-4FE2856BB921}" name="配息再投入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1FEEA8-F02B-4A0B-BD12-32412916C74E}" name="表格6" displayName="表格6" ref="A3:H16" totalsRowShown="0">
  <autoFilter ref="A3:H16" xr:uid="{B2A3AC07-355C-4295-8B52-7CEEB9C09036}"/>
  <sortState xmlns:xlrd2="http://schemas.microsoft.com/office/spreadsheetml/2017/richdata2" ref="A4:H16">
    <sortCondition ref="A3:A16"/>
  </sortState>
  <tableColumns count="8">
    <tableColumn id="1" xr3:uid="{EA5A7B8B-E211-4019-AD57-539092569DB0}" name="獲利年度(季度/上下半年)"/>
    <tableColumn id="2" xr3:uid="{E4B06CF3-93CA-4565-99EF-0E88FCDE8728}" name="現金股利發放日" dataDxfId="0"/>
    <tableColumn id="3" xr3:uid="{DC7ACF8D-9A55-4477-A87D-BFEFF9A77C76}" name="現金股利"/>
    <tableColumn id="4" xr3:uid="{BBBDD9A8-DD91-46A2-A37B-7308D1DF9112}" name="股票股利"/>
    <tableColumn id="6" xr3:uid="{A6F015E3-F2A8-42DB-9789-7F95CA986F21}" name="股價"/>
    <tableColumn id="7" xr3:uid="{670DDDD5-0A73-4EFE-97B6-823E53DDA3AB}" name="累計股數"/>
    <tableColumn id="8" xr3:uid="{556B58F6-169E-4B44-8AB0-3779D5D4C81E}" name="無償配發股票"/>
    <tableColumn id="9" xr3:uid="{CD11DA7B-CEEA-4745-A055-8292E0621740}" name="配息再投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masterhsiao.com.tw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masterhsiao.com.tw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masterhsiao.com.tw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www.masterhsiao.com.tw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hyperlink" Target="https://www.masterhsiao.com.tw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hyperlink" Target="https://www.masterhsiao.com.t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F48F7-B82E-4F5D-8E51-DF5569AFAFD6}">
  <dimension ref="A1:J31"/>
  <sheetViews>
    <sheetView workbookViewId="0">
      <selection activeCell="J3" sqref="J3"/>
    </sheetView>
  </sheetViews>
  <sheetFormatPr defaultRowHeight="16.5" x14ac:dyDescent="0.6"/>
  <cols>
    <col min="1" max="1" width="28.62890625" bestFit="1" customWidth="1"/>
    <col min="2" max="2" width="17.62890625" customWidth="1"/>
    <col min="3" max="4" width="11.15625" customWidth="1"/>
    <col min="6" max="6" width="11.7890625" bestFit="1" customWidth="1"/>
    <col min="7" max="7" width="16.26171875" bestFit="1" customWidth="1"/>
  </cols>
  <sheetData>
    <row r="1" spans="1:10" x14ac:dyDescent="0.6">
      <c r="A1" t="s">
        <v>42</v>
      </c>
      <c r="B1">
        <v>2330</v>
      </c>
    </row>
    <row r="3" spans="1:10" x14ac:dyDescent="0.6">
      <c r="A3" t="s">
        <v>0</v>
      </c>
      <c r="B3" t="s">
        <v>1</v>
      </c>
      <c r="C3" t="s">
        <v>2</v>
      </c>
      <c r="D3" t="s">
        <v>3</v>
      </c>
      <c r="E3" t="s">
        <v>18</v>
      </c>
      <c r="F3" t="s">
        <v>19</v>
      </c>
      <c r="G3" t="s">
        <v>20</v>
      </c>
      <c r="H3" t="s">
        <v>21</v>
      </c>
      <c r="J3" s="7" t="s">
        <v>43</v>
      </c>
    </row>
    <row r="4" spans="1:10" x14ac:dyDescent="0.6">
      <c r="B4" s="1">
        <v>41344</v>
      </c>
      <c r="E4">
        <v>102</v>
      </c>
      <c r="F4">
        <v>1000</v>
      </c>
    </row>
    <row r="5" spans="1:10" x14ac:dyDescent="0.6">
      <c r="A5" t="s">
        <v>11</v>
      </c>
      <c r="B5" s="1">
        <v>41479</v>
      </c>
      <c r="C5">
        <v>3</v>
      </c>
      <c r="D5">
        <v>0</v>
      </c>
      <c r="E5">
        <v>102</v>
      </c>
      <c r="F5">
        <f>F4+表格1[[#This Row],[無償配發股票]]+表格1[[#This Row],[配息再投入]]</f>
        <v>1029</v>
      </c>
      <c r="G5">
        <f>F4*表格1[[#This Row],[股票股利]]/10</f>
        <v>0</v>
      </c>
      <c r="H5">
        <f>ROUNDDOWN(表格1[[#This Row],[現金股利]]*F4/表格1[[#This Row],[股價]],0)</f>
        <v>29</v>
      </c>
    </row>
    <row r="6" spans="1:10" x14ac:dyDescent="0.6">
      <c r="A6" t="s">
        <v>10</v>
      </c>
      <c r="B6" s="1">
        <v>41857</v>
      </c>
      <c r="C6">
        <v>3</v>
      </c>
      <c r="D6">
        <v>0</v>
      </c>
      <c r="E6">
        <v>120.5</v>
      </c>
      <c r="F6">
        <f>F5+表格1[[#This Row],[無償配發股票]]+表格1[[#This Row],[配息再投入]]</f>
        <v>1054</v>
      </c>
      <c r="G6">
        <f>F5*表格1[[#This Row],[股票股利]]/10</f>
        <v>0</v>
      </c>
      <c r="H6">
        <f>ROUNDDOWN(表格1[[#This Row],[現金股利]]*F5/表格1[[#This Row],[股價]],0)</f>
        <v>25</v>
      </c>
    </row>
    <row r="7" spans="1:10" x14ac:dyDescent="0.6">
      <c r="A7" t="s">
        <v>9</v>
      </c>
      <c r="B7" s="1">
        <v>42208</v>
      </c>
      <c r="C7">
        <v>4.5</v>
      </c>
      <c r="D7">
        <v>0</v>
      </c>
      <c r="E7">
        <v>136</v>
      </c>
      <c r="F7">
        <f>F6+表格1[[#This Row],[無償配發股票]]+表格1[[#This Row],[配息再投入]]</f>
        <v>1088</v>
      </c>
      <c r="G7">
        <f>F6*表格1[[#This Row],[股票股利]]/10</f>
        <v>0</v>
      </c>
      <c r="H7">
        <f>ROUNDDOWN(表格1[[#This Row],[現金股利]]*F6/表格1[[#This Row],[股價]],0)</f>
        <v>34</v>
      </c>
    </row>
    <row r="8" spans="1:10" x14ac:dyDescent="0.6">
      <c r="A8" t="s">
        <v>8</v>
      </c>
      <c r="B8" s="1">
        <v>42572</v>
      </c>
      <c r="C8">
        <v>6</v>
      </c>
      <c r="D8">
        <v>0</v>
      </c>
      <c r="E8">
        <v>172</v>
      </c>
      <c r="F8">
        <f>F7+表格1[[#This Row],[無償配發股票]]+表格1[[#This Row],[配息再投入]]</f>
        <v>1125</v>
      </c>
      <c r="G8">
        <f>F7*表格1[[#This Row],[股票股利]]/10</f>
        <v>0</v>
      </c>
      <c r="H8">
        <f>ROUNDDOWN(表格1[[#This Row],[現金股利]]*F7/表格1[[#This Row],[股價]],0)</f>
        <v>37</v>
      </c>
    </row>
    <row r="9" spans="1:10" x14ac:dyDescent="0.6">
      <c r="A9" t="s">
        <v>7</v>
      </c>
      <c r="B9" s="1">
        <v>42936</v>
      </c>
      <c r="C9">
        <v>7</v>
      </c>
      <c r="D9">
        <v>0</v>
      </c>
      <c r="E9">
        <v>215.5</v>
      </c>
      <c r="F9">
        <f>F8+表格1[[#This Row],[無償配發股票]]+表格1[[#This Row],[配息再投入]]</f>
        <v>1161</v>
      </c>
      <c r="G9">
        <f>F8*表格1[[#This Row],[股票股利]]/10</f>
        <v>0</v>
      </c>
      <c r="H9">
        <f>ROUNDDOWN(表格1[[#This Row],[現金股利]]*F8/表格1[[#This Row],[股價]],0)</f>
        <v>36</v>
      </c>
    </row>
    <row r="10" spans="1:10" x14ac:dyDescent="0.6">
      <c r="A10" t="s">
        <v>6</v>
      </c>
      <c r="B10" s="1">
        <v>43300</v>
      </c>
      <c r="C10">
        <v>8</v>
      </c>
      <c r="D10">
        <v>0</v>
      </c>
      <c r="E10">
        <v>224.5</v>
      </c>
      <c r="F10">
        <f>F9+表格1[[#This Row],[無償配發股票]]+表格1[[#This Row],[配息再投入]]</f>
        <v>1202</v>
      </c>
      <c r="G10">
        <f>F9*表格1[[#This Row],[股票股利]]/10</f>
        <v>0</v>
      </c>
      <c r="H10">
        <f>ROUNDDOWN(表格1[[#This Row],[現金股利]]*F9/表格1[[#This Row],[股價]],0)</f>
        <v>41</v>
      </c>
    </row>
    <row r="11" spans="1:10" x14ac:dyDescent="0.6">
      <c r="A11" t="s">
        <v>5</v>
      </c>
      <c r="B11" s="1">
        <v>43664</v>
      </c>
      <c r="C11">
        <v>8</v>
      </c>
      <c r="D11">
        <v>0</v>
      </c>
      <c r="E11">
        <v>254</v>
      </c>
      <c r="F11">
        <f>F10+表格1[[#This Row],[無償配發股票]]+表格1[[#This Row],[配息再投入]]</f>
        <v>1239</v>
      </c>
      <c r="G11">
        <f>F10*表格1[[#This Row],[股票股利]]/10</f>
        <v>0</v>
      </c>
      <c r="H11">
        <f>ROUNDDOWN(表格1[[#This Row],[現金股利]]*F10/表格1[[#This Row],[股價]],0)</f>
        <v>37</v>
      </c>
    </row>
    <row r="12" spans="1:10" x14ac:dyDescent="0.6">
      <c r="A12" t="s">
        <v>17</v>
      </c>
      <c r="B12" s="1">
        <v>43755</v>
      </c>
      <c r="C12">
        <v>2</v>
      </c>
      <c r="D12">
        <v>0</v>
      </c>
      <c r="E12">
        <v>293.5</v>
      </c>
      <c r="F12">
        <f>F11+表格1[[#This Row],[無償配發股票]]+表格1[[#This Row],[配息再投入]]</f>
        <v>1247</v>
      </c>
      <c r="G12">
        <f>F11*表格1[[#This Row],[股票股利]]/10</f>
        <v>0</v>
      </c>
      <c r="H12">
        <f>ROUNDDOWN(表格1[[#This Row],[現金股利]]*F11/表格1[[#This Row],[股價]],0)</f>
        <v>8</v>
      </c>
    </row>
    <row r="13" spans="1:10" x14ac:dyDescent="0.6">
      <c r="A13" t="s">
        <v>16</v>
      </c>
      <c r="B13" s="1">
        <v>43846</v>
      </c>
      <c r="C13">
        <v>2.5</v>
      </c>
      <c r="D13">
        <v>0</v>
      </c>
      <c r="E13">
        <v>334.5</v>
      </c>
      <c r="F13">
        <f>F12+表格1[[#This Row],[無償配發股票]]+表格1[[#This Row],[配息再投入]]</f>
        <v>1256</v>
      </c>
      <c r="G13">
        <f>F12*表格1[[#This Row],[股票股利]]/10</f>
        <v>0</v>
      </c>
      <c r="H13">
        <f>ROUNDDOWN(表格1[[#This Row],[現金股利]]*F12/表格1[[#This Row],[股價]],0)</f>
        <v>9</v>
      </c>
    </row>
    <row r="14" spans="1:10" x14ac:dyDescent="0.6">
      <c r="A14" t="s">
        <v>15</v>
      </c>
      <c r="B14" s="1">
        <v>43937</v>
      </c>
      <c r="C14">
        <v>2.5</v>
      </c>
      <c r="D14">
        <v>0</v>
      </c>
      <c r="E14">
        <v>286.5</v>
      </c>
      <c r="F14">
        <f>F13+表格1[[#This Row],[無償配發股票]]+表格1[[#This Row],[配息再投入]]</f>
        <v>1266</v>
      </c>
      <c r="G14">
        <f>F13*表格1[[#This Row],[股票股利]]/10</f>
        <v>0</v>
      </c>
      <c r="H14">
        <f>ROUNDDOWN(表格1[[#This Row],[現金股利]]*F13/表格1[[#This Row],[股價]],0)</f>
        <v>10</v>
      </c>
    </row>
    <row r="15" spans="1:10" x14ac:dyDescent="0.6">
      <c r="A15" t="s">
        <v>14</v>
      </c>
      <c r="B15" s="1">
        <v>44028</v>
      </c>
      <c r="C15">
        <v>2.5</v>
      </c>
      <c r="D15">
        <v>0</v>
      </c>
      <c r="E15">
        <v>357.5</v>
      </c>
      <c r="F15">
        <f>F14+表格1[[#This Row],[無償配發股票]]+表格1[[#This Row],[配息再投入]]</f>
        <v>1274</v>
      </c>
      <c r="G15">
        <f>F14*表格1[[#This Row],[股票股利]]/10</f>
        <v>0</v>
      </c>
      <c r="H15">
        <f>ROUNDDOWN(表格1[[#This Row],[現金股利]]*F14/表格1[[#This Row],[股價]],0)</f>
        <v>8</v>
      </c>
    </row>
    <row r="16" spans="1:10" x14ac:dyDescent="0.6">
      <c r="A16" t="s">
        <v>13</v>
      </c>
      <c r="B16" s="1">
        <v>44119</v>
      </c>
      <c r="C16">
        <v>2.5</v>
      </c>
      <c r="D16">
        <v>0</v>
      </c>
      <c r="E16">
        <v>453</v>
      </c>
      <c r="F16">
        <f>F15+表格1[[#This Row],[無償配發股票]]+表格1[[#This Row],[配息再投入]]</f>
        <v>1281</v>
      </c>
      <c r="G16">
        <f>F15*表格1[[#This Row],[股票股利]]/10</f>
        <v>0</v>
      </c>
      <c r="H16">
        <f>ROUNDDOWN(表格1[[#This Row],[現金股利]]*F15/表格1[[#This Row],[股價]],0)</f>
        <v>7</v>
      </c>
    </row>
    <row r="17" spans="1:8" x14ac:dyDescent="0.6">
      <c r="A17" t="s">
        <v>12</v>
      </c>
      <c r="B17" s="1">
        <v>44210</v>
      </c>
      <c r="C17">
        <v>2.5</v>
      </c>
      <c r="D17">
        <v>0</v>
      </c>
      <c r="E17">
        <v>592</v>
      </c>
      <c r="F17">
        <f>F16+表格1[[#This Row],[無償配發股票]]+表格1[[#This Row],[配息再投入]]</f>
        <v>1286</v>
      </c>
      <c r="G17">
        <f>F16*表格1[[#This Row],[股票股利]]/10</f>
        <v>0</v>
      </c>
      <c r="H17">
        <f>ROUNDDOWN(表格1[[#This Row],[現金股利]]*F16/表格1[[#This Row],[股價]],0)</f>
        <v>5</v>
      </c>
    </row>
    <row r="18" spans="1:8" x14ac:dyDescent="0.6">
      <c r="B18" s="1">
        <v>44264</v>
      </c>
      <c r="E18">
        <v>595</v>
      </c>
      <c r="F18">
        <f>F17+表格1[[#This Row],[無償配發股票]]+表格1[[#This Row],[配息再投入]]</f>
        <v>1286</v>
      </c>
      <c r="G18">
        <f>F17*表格1[[#This Row],[股票股利]]/10</f>
        <v>0</v>
      </c>
      <c r="H18">
        <f>ROUNDDOWN(表格1[[#This Row],[現金股利]]*F17/表格1[[#This Row],[股價]],0)</f>
        <v>0</v>
      </c>
    </row>
    <row r="20" spans="1:8" x14ac:dyDescent="0.6">
      <c r="A20" s="1" t="s">
        <v>22</v>
      </c>
      <c r="B20" s="2">
        <f>E4*F4</f>
        <v>102000</v>
      </c>
    </row>
    <row r="21" spans="1:8" x14ac:dyDescent="0.6">
      <c r="A21" s="1" t="s">
        <v>23</v>
      </c>
      <c r="B21" s="2">
        <f>E18*F18</f>
        <v>765170</v>
      </c>
    </row>
    <row r="22" spans="1:8" x14ac:dyDescent="0.6">
      <c r="A22" t="s">
        <v>24</v>
      </c>
      <c r="B22" s="3">
        <f>B21/B20-1</f>
        <v>6.5016666666666669</v>
      </c>
    </row>
    <row r="23" spans="1:8" x14ac:dyDescent="0.6">
      <c r="A23" t="s">
        <v>25</v>
      </c>
      <c r="B23" s="3">
        <f>(1+B22)^(1/8)-1</f>
        <v>0.2864553586069416</v>
      </c>
    </row>
    <row r="24" spans="1:8" x14ac:dyDescent="0.6">
      <c r="B24" s="1"/>
    </row>
    <row r="25" spans="1:8" x14ac:dyDescent="0.6">
      <c r="B25" s="1"/>
    </row>
    <row r="26" spans="1:8" x14ac:dyDescent="0.6">
      <c r="B26" s="1"/>
    </row>
    <row r="27" spans="1:8" x14ac:dyDescent="0.6">
      <c r="B27" s="1"/>
    </row>
    <row r="28" spans="1:8" x14ac:dyDescent="0.6">
      <c r="B28" s="1"/>
    </row>
    <row r="29" spans="1:8" x14ac:dyDescent="0.6">
      <c r="B29" s="1"/>
    </row>
    <row r="30" spans="1:8" x14ac:dyDescent="0.6">
      <c r="B30" s="1"/>
    </row>
    <row r="31" spans="1:8" x14ac:dyDescent="0.6">
      <c r="B31" s="1"/>
    </row>
  </sheetData>
  <phoneticPr fontId="2" type="noConversion"/>
  <hyperlinks>
    <hyperlink ref="J3" r:id="rId1" xr:uid="{3F7F721C-288F-4D93-A9C8-3CEEB9448EC5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5BBC-4FA0-47B2-ACFB-F860D836D56B}">
  <dimension ref="A1:J21"/>
  <sheetViews>
    <sheetView workbookViewId="0">
      <selection activeCell="J3" sqref="J3"/>
    </sheetView>
  </sheetViews>
  <sheetFormatPr defaultRowHeight="16.5" x14ac:dyDescent="0.6"/>
  <cols>
    <col min="1" max="1" width="26.15625" customWidth="1"/>
    <col min="2" max="2" width="17.62890625" customWidth="1"/>
    <col min="3" max="4" width="11.15625" customWidth="1"/>
    <col min="6" max="6" width="11.47265625" customWidth="1"/>
    <col min="7" max="7" width="16.26171875" bestFit="1" customWidth="1"/>
  </cols>
  <sheetData>
    <row r="1" spans="1:10" x14ac:dyDescent="0.6">
      <c r="B1">
        <v>2317</v>
      </c>
    </row>
    <row r="3" spans="1:10" x14ac:dyDescent="0.6">
      <c r="A3" t="s">
        <v>0</v>
      </c>
      <c r="B3" t="s">
        <v>1</v>
      </c>
      <c r="C3" t="s">
        <v>2</v>
      </c>
      <c r="D3" t="s">
        <v>3</v>
      </c>
      <c r="E3" t="s">
        <v>18</v>
      </c>
      <c r="F3" t="s">
        <v>19</v>
      </c>
      <c r="G3" t="s">
        <v>20</v>
      </c>
      <c r="H3" t="s">
        <v>21</v>
      </c>
      <c r="J3" s="7" t="s">
        <v>43</v>
      </c>
    </row>
    <row r="4" spans="1:10" x14ac:dyDescent="0.6">
      <c r="B4" s="1">
        <v>41344</v>
      </c>
      <c r="E4">
        <v>80.5</v>
      </c>
      <c r="F4">
        <v>1000</v>
      </c>
    </row>
    <row r="5" spans="1:10" x14ac:dyDescent="0.6">
      <c r="A5" t="s">
        <v>11</v>
      </c>
      <c r="B5" s="1">
        <v>41563</v>
      </c>
      <c r="C5">
        <v>1.5</v>
      </c>
      <c r="D5">
        <v>1</v>
      </c>
      <c r="E5">
        <v>73.5</v>
      </c>
      <c r="F5" s="4">
        <f>F4+表格2[[#This Row],[無償配發股票]]+表格2[[#This Row],[配息再投入]]</f>
        <v>1120</v>
      </c>
      <c r="G5">
        <f>F4*表格2[[#This Row],[股票股利]]/10</f>
        <v>100</v>
      </c>
      <c r="H5">
        <f>ROUNDDOWN(表格2[[#This Row],[現金股利]]*F4/表格2[[#This Row],[股價]],0)</f>
        <v>20</v>
      </c>
    </row>
    <row r="6" spans="1:10" x14ac:dyDescent="0.6">
      <c r="A6" t="s">
        <v>10</v>
      </c>
      <c r="B6" s="1">
        <v>41912</v>
      </c>
      <c r="C6">
        <v>1.8</v>
      </c>
      <c r="D6">
        <v>1.2</v>
      </c>
      <c r="E6">
        <v>96</v>
      </c>
      <c r="F6" s="4">
        <f>F5+表格2[[#This Row],[無償配發股票]]+表格2[[#This Row],[配息再投入]]</f>
        <v>1275.4000000000001</v>
      </c>
      <c r="G6">
        <f>F5*表格2[[#This Row],[股票股利]]/10</f>
        <v>134.4</v>
      </c>
      <c r="H6">
        <f>ROUNDDOWN(表格2[[#This Row],[現金股利]]*F5/表格2[[#This Row],[股價]],0)</f>
        <v>21</v>
      </c>
    </row>
    <row r="7" spans="1:10" x14ac:dyDescent="0.6">
      <c r="A7" t="s">
        <v>9</v>
      </c>
      <c r="B7" s="1">
        <v>42284</v>
      </c>
      <c r="C7">
        <v>3.8</v>
      </c>
      <c r="D7">
        <v>0.5</v>
      </c>
      <c r="E7">
        <v>86.9</v>
      </c>
      <c r="F7" s="4">
        <f>F6+表格2[[#This Row],[無償配發股票]]+表格2[[#This Row],[配息再投入]]</f>
        <v>1394.17</v>
      </c>
      <c r="G7">
        <f>F6*表格2[[#This Row],[股票股利]]/10</f>
        <v>63.77</v>
      </c>
      <c r="H7">
        <f>ROUNDDOWN(表格2[[#This Row],[現金股利]]*F6/表格2[[#This Row],[股價]],0)</f>
        <v>55</v>
      </c>
    </row>
    <row r="8" spans="1:10" x14ac:dyDescent="0.6">
      <c r="A8" t="s">
        <v>8</v>
      </c>
      <c r="B8" s="1">
        <v>42650</v>
      </c>
      <c r="C8">
        <v>4</v>
      </c>
      <c r="D8">
        <v>1</v>
      </c>
      <c r="E8">
        <v>80</v>
      </c>
      <c r="F8" s="4">
        <f>F7+表格2[[#This Row],[無償配發股票]]+表格2[[#This Row],[配息再投入]]</f>
        <v>1602.587</v>
      </c>
      <c r="G8">
        <f>F7*表格2[[#This Row],[股票股利]]/10</f>
        <v>139.417</v>
      </c>
      <c r="H8">
        <f>ROUNDDOWN(表格2[[#This Row],[現金股利]]*F7/表格2[[#This Row],[股價]],0)</f>
        <v>69</v>
      </c>
    </row>
    <row r="9" spans="1:10" x14ac:dyDescent="0.6">
      <c r="A9" t="s">
        <v>7</v>
      </c>
      <c r="B9" s="1">
        <v>42957</v>
      </c>
      <c r="C9">
        <v>4.5</v>
      </c>
      <c r="D9">
        <v>0</v>
      </c>
      <c r="E9">
        <v>116</v>
      </c>
      <c r="F9" s="4">
        <f>F8+表格2[[#This Row],[無償配發股票]]+表格2[[#This Row],[配息再投入]]</f>
        <v>1664.587</v>
      </c>
      <c r="G9">
        <f>F8*表格2[[#This Row],[股票股利]]/10</f>
        <v>0</v>
      </c>
      <c r="H9">
        <f>ROUNDDOWN(表格2[[#This Row],[現金股利]]*F8/表格2[[#This Row],[股價]],0)</f>
        <v>62</v>
      </c>
    </row>
    <row r="10" spans="1:10" x14ac:dyDescent="0.6">
      <c r="A10" t="s">
        <v>6</v>
      </c>
      <c r="B10" s="1">
        <v>43336</v>
      </c>
      <c r="C10">
        <v>2</v>
      </c>
      <c r="D10">
        <v>0</v>
      </c>
      <c r="E10">
        <v>81.099999999999994</v>
      </c>
      <c r="F10" s="4">
        <f>F9+表格2[[#This Row],[無償配發股票]]+表格2[[#This Row],[配息再投入]]</f>
        <v>1705.587</v>
      </c>
      <c r="G10">
        <f>F9*表格2[[#This Row],[股票股利]]/10</f>
        <v>0</v>
      </c>
      <c r="H10">
        <f>ROUNDDOWN(表格2[[#This Row],[現金股利]]*F9/表格2[[#This Row],[股價]],0)</f>
        <v>41</v>
      </c>
    </row>
    <row r="11" spans="1:10" x14ac:dyDescent="0.6">
      <c r="A11" t="s">
        <v>26</v>
      </c>
      <c r="B11" s="1">
        <v>43398</v>
      </c>
      <c r="C11">
        <v>2</v>
      </c>
      <c r="D11">
        <v>-2</v>
      </c>
      <c r="E11">
        <v>76.2</v>
      </c>
      <c r="F11" s="4">
        <f>F10+表格2[[#This Row],[無償配發股票]]+表格2[[#This Row],[配息再投入]]</f>
        <v>1408.4695999999999</v>
      </c>
      <c r="G11">
        <f>F10*表格2[[#This Row],[股票股利]]/10</f>
        <v>-341.11739999999998</v>
      </c>
      <c r="H11">
        <f>ROUNDDOWN(表格2[[#This Row],[現金股利]]*F10/表格2[[#This Row],[股價]],0)</f>
        <v>44</v>
      </c>
    </row>
    <row r="12" spans="1:10" x14ac:dyDescent="0.6">
      <c r="A12" t="s">
        <v>5</v>
      </c>
      <c r="B12" s="1">
        <v>43700</v>
      </c>
      <c r="C12">
        <v>4</v>
      </c>
      <c r="D12">
        <v>0</v>
      </c>
      <c r="E12">
        <v>77.2</v>
      </c>
      <c r="F12" s="4">
        <f>F11+表格2[[#This Row],[無償配發股票]]+表格2[[#This Row],[配息再投入]]</f>
        <v>1480.4695999999999</v>
      </c>
      <c r="G12">
        <f>F11*表格2[[#This Row],[股票股利]]/10</f>
        <v>0</v>
      </c>
      <c r="H12">
        <f>ROUNDDOWN(表格2[[#This Row],[現金股利]]*F11/表格2[[#This Row],[股價]],0)</f>
        <v>72</v>
      </c>
    </row>
    <row r="13" spans="1:10" x14ac:dyDescent="0.6">
      <c r="A13" t="s">
        <v>4</v>
      </c>
      <c r="B13" s="1">
        <v>44064</v>
      </c>
      <c r="C13">
        <v>4.2</v>
      </c>
      <c r="D13">
        <v>0</v>
      </c>
      <c r="E13">
        <v>78.2</v>
      </c>
      <c r="F13" s="4">
        <f>F12+表格2[[#This Row],[無償配發股票]]+表格2[[#This Row],[配息再投入]]</f>
        <v>1559.4695999999999</v>
      </c>
      <c r="G13">
        <f>F12*表格2[[#This Row],[股票股利]]/10</f>
        <v>0</v>
      </c>
      <c r="H13">
        <f>ROUNDDOWN(表格2[[#This Row],[現金股利]]*F12/表格2[[#This Row],[股價]],0)</f>
        <v>79</v>
      </c>
    </row>
    <row r="14" spans="1:10" x14ac:dyDescent="0.6">
      <c r="B14" s="1">
        <v>44264</v>
      </c>
      <c r="E14">
        <v>115</v>
      </c>
      <c r="F14" s="4">
        <f>F13+表格2[[#This Row],[無償配發股票]]+表格2[[#This Row],[配息再投入]]</f>
        <v>1559.4695999999999</v>
      </c>
      <c r="G14">
        <f>F13*表格2[[#This Row],[股票股利]]/10</f>
        <v>0</v>
      </c>
      <c r="H14">
        <f>ROUNDDOWN(表格2[[#This Row],[現金股利]]*F13/表格2[[#This Row],[股價]],0)</f>
        <v>0</v>
      </c>
    </row>
    <row r="15" spans="1:10" x14ac:dyDescent="0.6">
      <c r="A15" s="1"/>
    </row>
    <row r="16" spans="1:10" x14ac:dyDescent="0.6">
      <c r="A16" s="1" t="s">
        <v>22</v>
      </c>
      <c r="B16" s="2">
        <f>F4*E4</f>
        <v>80500</v>
      </c>
    </row>
    <row r="17" spans="1:2" x14ac:dyDescent="0.6">
      <c r="A17" s="1" t="s">
        <v>23</v>
      </c>
      <c r="B17" s="2">
        <f>E14*F14</f>
        <v>179339.00399999999</v>
      </c>
    </row>
    <row r="18" spans="1:2" x14ac:dyDescent="0.6">
      <c r="A18" t="s">
        <v>24</v>
      </c>
      <c r="B18" s="3">
        <f>B17/B16-1</f>
        <v>1.227813714285714</v>
      </c>
    </row>
    <row r="19" spans="1:2" x14ac:dyDescent="0.6">
      <c r="A19" t="s">
        <v>25</v>
      </c>
      <c r="B19" s="3">
        <f>(1+B18)^(1/8)-1</f>
        <v>0.10531193408646877</v>
      </c>
    </row>
    <row r="20" spans="1:2" x14ac:dyDescent="0.6">
      <c r="A20" s="1"/>
    </row>
    <row r="21" spans="1:2" x14ac:dyDescent="0.6">
      <c r="A21" s="1"/>
    </row>
  </sheetData>
  <phoneticPr fontId="2" type="noConversion"/>
  <hyperlinks>
    <hyperlink ref="J3" r:id="rId1" xr:uid="{A31393BB-5492-4AA9-8F9D-8FF24CDBE685}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38B6D-A76F-4DE7-B3FE-22E170B42D18}">
  <dimension ref="A1:J21"/>
  <sheetViews>
    <sheetView topLeftCell="A3" workbookViewId="0">
      <selection activeCell="J4" sqref="J4"/>
    </sheetView>
  </sheetViews>
  <sheetFormatPr defaultRowHeight="16.5" x14ac:dyDescent="0.6"/>
  <cols>
    <col min="1" max="1" width="26.15625" customWidth="1"/>
    <col min="2" max="2" width="17.62890625" customWidth="1"/>
    <col min="3" max="4" width="11.15625" customWidth="1"/>
    <col min="6" max="6" width="9.7890625" bestFit="1" customWidth="1"/>
  </cols>
  <sheetData>
    <row r="1" spans="1:10" x14ac:dyDescent="0.6">
      <c r="B1">
        <v>2454</v>
      </c>
    </row>
    <row r="3" spans="1:10" x14ac:dyDescent="0.6">
      <c r="A3" t="s">
        <v>0</v>
      </c>
      <c r="B3" t="s">
        <v>1</v>
      </c>
      <c r="C3" t="s">
        <v>2</v>
      </c>
      <c r="D3" t="s">
        <v>3</v>
      </c>
      <c r="E3" t="s">
        <v>18</v>
      </c>
      <c r="F3" t="s">
        <v>19</v>
      </c>
      <c r="G3" t="s">
        <v>20</v>
      </c>
      <c r="H3" t="s">
        <v>21</v>
      </c>
    </row>
    <row r="4" spans="1:10" x14ac:dyDescent="0.6">
      <c r="B4" s="1">
        <v>41344</v>
      </c>
      <c r="E4">
        <v>350</v>
      </c>
      <c r="F4" s="4">
        <v>1000</v>
      </c>
      <c r="J4" s="7" t="s">
        <v>43</v>
      </c>
    </row>
    <row r="5" spans="1:10" x14ac:dyDescent="0.6">
      <c r="A5" t="s">
        <v>11</v>
      </c>
      <c r="B5" s="1">
        <v>41495</v>
      </c>
      <c r="C5">
        <v>9</v>
      </c>
      <c r="D5">
        <v>0</v>
      </c>
      <c r="E5">
        <v>351</v>
      </c>
      <c r="F5" s="4">
        <f>F4+表格3[[#This Row],[無償配發股票]]+表格3[[#This Row],[配息再投入]]</f>
        <v>1025</v>
      </c>
      <c r="G5">
        <f>F4*表格3[[#This Row],[股票股利]]/10</f>
        <v>0</v>
      </c>
      <c r="H5">
        <f>ROUNDDOWN(表格3[[#This Row],[現金股利]]*F4/表格3[[#This Row],[股價]],0)</f>
        <v>25</v>
      </c>
    </row>
    <row r="6" spans="1:10" x14ac:dyDescent="0.6">
      <c r="A6" t="s">
        <v>10</v>
      </c>
      <c r="B6" s="1">
        <v>41851</v>
      </c>
      <c r="C6">
        <v>15</v>
      </c>
      <c r="D6">
        <v>0</v>
      </c>
      <c r="E6">
        <v>469</v>
      </c>
      <c r="F6" s="4">
        <f>F5+表格3[[#This Row],[無償配發股票]]+表格3[[#This Row],[配息再投入]]</f>
        <v>1057</v>
      </c>
      <c r="G6">
        <f>F5*表格3[[#This Row],[股票股利]]/10</f>
        <v>0</v>
      </c>
      <c r="H6">
        <f>ROUNDDOWN(表格3[[#This Row],[現金股利]]*F5/表格3[[#This Row],[股價]],0)</f>
        <v>32</v>
      </c>
    </row>
    <row r="7" spans="1:10" x14ac:dyDescent="0.6">
      <c r="A7" t="s">
        <v>9</v>
      </c>
      <c r="B7" s="1">
        <v>42223</v>
      </c>
      <c r="C7">
        <v>22</v>
      </c>
      <c r="D7">
        <v>0</v>
      </c>
      <c r="E7">
        <v>278</v>
      </c>
      <c r="F7" s="4">
        <f>F6+表格3[[#This Row],[無償配發股票]]+表格3[[#This Row],[配息再投入]]</f>
        <v>1140</v>
      </c>
      <c r="G7">
        <f>F6*表格3[[#This Row],[股票股利]]/10</f>
        <v>0</v>
      </c>
      <c r="H7">
        <f>ROUNDDOWN(表格3[[#This Row],[現金股利]]*F6/表格3[[#This Row],[股價]],0)</f>
        <v>83</v>
      </c>
    </row>
    <row r="8" spans="1:10" x14ac:dyDescent="0.6">
      <c r="A8" t="s">
        <v>8</v>
      </c>
      <c r="B8" s="1">
        <v>42593</v>
      </c>
      <c r="C8">
        <v>11</v>
      </c>
      <c r="D8">
        <v>0</v>
      </c>
      <c r="E8">
        <v>248.5</v>
      </c>
      <c r="F8" s="4">
        <f>F7+表格3[[#This Row],[無償配發股票]]+表格3[[#This Row],[配息再投入]]</f>
        <v>1190</v>
      </c>
      <c r="G8">
        <f>F7*表格3[[#This Row],[股票股利]]/10</f>
        <v>0</v>
      </c>
      <c r="H8">
        <f>ROUNDDOWN(表格3[[#This Row],[現金股利]]*F7/表格3[[#This Row],[股價]],0)</f>
        <v>50</v>
      </c>
    </row>
    <row r="9" spans="1:10" x14ac:dyDescent="0.6">
      <c r="A9" t="s">
        <v>7</v>
      </c>
      <c r="B9" s="1">
        <v>42950</v>
      </c>
      <c r="C9">
        <v>9.5</v>
      </c>
      <c r="D9">
        <v>0</v>
      </c>
      <c r="E9">
        <v>291</v>
      </c>
      <c r="F9" s="4">
        <f>F8+表格3[[#This Row],[無償配發股票]]+表格3[[#This Row],[配息再投入]]</f>
        <v>1228</v>
      </c>
      <c r="G9">
        <f>F8*表格3[[#This Row],[股票股利]]/10</f>
        <v>0</v>
      </c>
      <c r="H9">
        <f>ROUNDDOWN(表格3[[#This Row],[現金股利]]*F8/表格3[[#This Row],[股價]],0)</f>
        <v>38</v>
      </c>
    </row>
    <row r="10" spans="1:10" x14ac:dyDescent="0.6">
      <c r="A10" t="s">
        <v>6</v>
      </c>
      <c r="B10" s="1">
        <v>43314</v>
      </c>
      <c r="C10">
        <v>10</v>
      </c>
      <c r="D10">
        <v>0</v>
      </c>
      <c r="E10">
        <v>269</v>
      </c>
      <c r="F10" s="4">
        <f>F9+表格3[[#This Row],[無償配發股票]]+表格3[[#This Row],[配息再投入]]</f>
        <v>1273</v>
      </c>
      <c r="G10">
        <f>F9*表格3[[#This Row],[股票股利]]/10</f>
        <v>0</v>
      </c>
      <c r="H10">
        <f>ROUNDDOWN(表格3[[#This Row],[現金股利]]*F9/表格3[[#This Row],[股價]],0)</f>
        <v>45</v>
      </c>
    </row>
    <row r="11" spans="1:10" x14ac:dyDescent="0.6">
      <c r="A11" t="s">
        <v>5</v>
      </c>
      <c r="B11" s="1">
        <v>43678</v>
      </c>
      <c r="C11">
        <v>9</v>
      </c>
      <c r="D11">
        <v>0</v>
      </c>
      <c r="E11">
        <v>314</v>
      </c>
      <c r="F11" s="4">
        <f>F10+表格3[[#This Row],[無償配發股票]]+表格3[[#This Row],[配息再投入]]</f>
        <v>1309</v>
      </c>
      <c r="G11">
        <f>F10*表格3[[#This Row],[股票股利]]/10</f>
        <v>0</v>
      </c>
      <c r="H11">
        <f>ROUNDDOWN(表格3[[#This Row],[現金股利]]*F10/表格3[[#This Row],[股價]],0)</f>
        <v>36</v>
      </c>
    </row>
    <row r="12" spans="1:10" x14ac:dyDescent="0.6">
      <c r="A12" t="s">
        <v>4</v>
      </c>
      <c r="B12" s="1">
        <v>44042</v>
      </c>
      <c r="C12">
        <v>10.500999999999999</v>
      </c>
      <c r="D12">
        <v>0</v>
      </c>
      <c r="E12">
        <v>683</v>
      </c>
      <c r="F12" s="4">
        <f>F11+表格3[[#This Row],[無償配發股票]]+表格3[[#This Row],[配息再投入]]</f>
        <v>1329</v>
      </c>
      <c r="G12">
        <f>F11*表格3[[#This Row],[股票股利]]/10</f>
        <v>0</v>
      </c>
      <c r="H12">
        <f>ROUNDDOWN(表格3[[#This Row],[現金股利]]*F11/表格3[[#This Row],[股價]],0)</f>
        <v>20</v>
      </c>
    </row>
    <row r="13" spans="1:10" x14ac:dyDescent="0.6">
      <c r="B13" s="1">
        <v>44264</v>
      </c>
      <c r="E13">
        <v>879</v>
      </c>
      <c r="F13" s="4">
        <f>F12+表格3[[#This Row],[無償配發股票]]+表格3[[#This Row],[配息再投入]]</f>
        <v>1329</v>
      </c>
      <c r="G13">
        <f>F12*表格3[[#This Row],[股票股利]]/10</f>
        <v>0</v>
      </c>
      <c r="H13">
        <f>ROUNDDOWN(表格3[[#This Row],[現金股利]]*F12/表格3[[#This Row],[股價]],0)</f>
        <v>0</v>
      </c>
    </row>
    <row r="14" spans="1:10" x14ac:dyDescent="0.6">
      <c r="B14" s="1"/>
    </row>
    <row r="15" spans="1:10" x14ac:dyDescent="0.6">
      <c r="A15" s="1" t="s">
        <v>22</v>
      </c>
      <c r="B15" s="2">
        <f>F4*E4</f>
        <v>350000</v>
      </c>
    </row>
    <row r="16" spans="1:10" x14ac:dyDescent="0.6">
      <c r="A16" s="1" t="s">
        <v>23</v>
      </c>
      <c r="B16" s="2">
        <f>E13*F13</f>
        <v>1168191</v>
      </c>
    </row>
    <row r="17" spans="1:2" x14ac:dyDescent="0.6">
      <c r="A17" t="s">
        <v>24</v>
      </c>
      <c r="B17" s="3">
        <f>B16/B15-1</f>
        <v>2.3376885714285716</v>
      </c>
    </row>
    <row r="18" spans="1:2" x14ac:dyDescent="0.6">
      <c r="A18" t="s">
        <v>25</v>
      </c>
      <c r="B18" s="3">
        <f>(1+B17)^(1/8)-1</f>
        <v>0.16260109177665294</v>
      </c>
    </row>
    <row r="19" spans="1:2" x14ac:dyDescent="0.6">
      <c r="B19" s="1"/>
    </row>
    <row r="20" spans="1:2" x14ac:dyDescent="0.6">
      <c r="B20" s="1"/>
    </row>
    <row r="21" spans="1:2" x14ac:dyDescent="0.6">
      <c r="B21" s="1"/>
    </row>
  </sheetData>
  <phoneticPr fontId="2" type="noConversion"/>
  <hyperlinks>
    <hyperlink ref="J4" r:id="rId1" xr:uid="{0FAAEB4A-F070-43BE-B60C-6A12BEB92F28}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F2B1-D9EE-4B11-B6DB-1B7BEC586EE2}">
  <dimension ref="A1:J21"/>
  <sheetViews>
    <sheetView topLeftCell="A3" workbookViewId="0">
      <selection activeCell="J4" sqref="J4"/>
    </sheetView>
  </sheetViews>
  <sheetFormatPr defaultRowHeight="16.5" x14ac:dyDescent="0.6"/>
  <cols>
    <col min="1" max="1" width="26.15625" customWidth="1"/>
    <col min="2" max="2" width="17.62890625" customWidth="1"/>
    <col min="3" max="4" width="11.15625" customWidth="1"/>
    <col min="6" max="6" width="9.7890625" bestFit="1" customWidth="1"/>
  </cols>
  <sheetData>
    <row r="1" spans="1:10" x14ac:dyDescent="0.6">
      <c r="B1">
        <v>2308</v>
      </c>
    </row>
    <row r="3" spans="1:10" x14ac:dyDescent="0.6">
      <c r="A3" t="s">
        <v>0</v>
      </c>
      <c r="B3" t="s">
        <v>1</v>
      </c>
      <c r="C3" t="s">
        <v>2</v>
      </c>
      <c r="D3" t="s">
        <v>3</v>
      </c>
      <c r="E3" t="s">
        <v>18</v>
      </c>
      <c r="F3" t="s">
        <v>19</v>
      </c>
      <c r="G3" t="s">
        <v>20</v>
      </c>
      <c r="H3" t="s">
        <v>21</v>
      </c>
    </row>
    <row r="4" spans="1:10" x14ac:dyDescent="0.6">
      <c r="B4" s="1">
        <v>41344</v>
      </c>
      <c r="E4">
        <v>112</v>
      </c>
      <c r="F4" s="4">
        <v>1000</v>
      </c>
      <c r="J4" s="7" t="s">
        <v>43</v>
      </c>
    </row>
    <row r="5" spans="1:10" x14ac:dyDescent="0.6">
      <c r="A5" t="s">
        <v>11</v>
      </c>
      <c r="B5" s="1">
        <v>41481</v>
      </c>
      <c r="C5">
        <v>5.2910000000000004</v>
      </c>
      <c r="D5">
        <v>0</v>
      </c>
      <c r="E5">
        <v>140</v>
      </c>
      <c r="F5" s="4">
        <f>F4+表格4[[#This Row],[無償配發股票]]+表格4[[#This Row],[配息再投入]]</f>
        <v>1037</v>
      </c>
      <c r="G5">
        <f>F4*表格4[[#This Row],[股票股利]]/10</f>
        <v>0</v>
      </c>
      <c r="H5">
        <f>ROUNDDOWN(表格4[[#This Row],[現金股利]]*F4/表格4[[#This Row],[股價]],0)</f>
        <v>37</v>
      </c>
    </row>
    <row r="6" spans="1:10" x14ac:dyDescent="0.6">
      <c r="A6" t="s">
        <v>10</v>
      </c>
      <c r="B6" s="1">
        <v>41850</v>
      </c>
      <c r="C6">
        <v>5.8</v>
      </c>
      <c r="D6">
        <v>0</v>
      </c>
      <c r="E6">
        <v>205</v>
      </c>
      <c r="F6" s="4">
        <f>F5+表格4[[#This Row],[無償配發股票]]+表格4[[#This Row],[配息再投入]]</f>
        <v>1066</v>
      </c>
      <c r="G6">
        <f>F5*表格4[[#This Row],[股票股利]]/10</f>
        <v>0</v>
      </c>
      <c r="H6">
        <f>ROUNDDOWN(表格4[[#This Row],[現金股利]]*F5/表格4[[#This Row],[股價]],0)</f>
        <v>29</v>
      </c>
    </row>
    <row r="7" spans="1:10" x14ac:dyDescent="0.6">
      <c r="A7" t="s">
        <v>9</v>
      </c>
      <c r="B7" s="1">
        <v>42209</v>
      </c>
      <c r="C7">
        <v>6.7</v>
      </c>
      <c r="D7">
        <v>0</v>
      </c>
      <c r="E7">
        <v>158</v>
      </c>
      <c r="F7" s="4">
        <f>F6+表格4[[#This Row],[無償配發股票]]+表格4[[#This Row],[配息再投入]]</f>
        <v>1111</v>
      </c>
      <c r="G7">
        <f>F6*表格4[[#This Row],[股票股利]]/10</f>
        <v>0</v>
      </c>
      <c r="H7">
        <f>ROUNDDOWN(表格4[[#This Row],[現金股利]]*F6/表格4[[#This Row],[股價]],0)</f>
        <v>45</v>
      </c>
    </row>
    <row r="8" spans="1:10" x14ac:dyDescent="0.6">
      <c r="A8" t="s">
        <v>8</v>
      </c>
      <c r="B8" s="1">
        <v>42580</v>
      </c>
      <c r="C8">
        <v>5</v>
      </c>
      <c r="D8">
        <v>0</v>
      </c>
      <c r="E8">
        <v>168</v>
      </c>
      <c r="F8" s="4">
        <f>F7+表格4[[#This Row],[無償配發股票]]+表格4[[#This Row],[配息再投入]]</f>
        <v>1144</v>
      </c>
      <c r="G8">
        <f>F7*表格4[[#This Row],[股票股利]]/10</f>
        <v>0</v>
      </c>
      <c r="H8">
        <f>ROUNDDOWN(表格4[[#This Row],[現金股利]]*F7/表格4[[#This Row],[股價]],0)</f>
        <v>33</v>
      </c>
    </row>
    <row r="9" spans="1:10" x14ac:dyDescent="0.6">
      <c r="A9" t="s">
        <v>7</v>
      </c>
      <c r="B9" s="1">
        <v>42944</v>
      </c>
      <c r="C9">
        <v>5</v>
      </c>
      <c r="D9">
        <v>0</v>
      </c>
      <c r="E9">
        <v>162</v>
      </c>
      <c r="F9" s="4">
        <f>F8+表格4[[#This Row],[無償配發股票]]+表格4[[#This Row],[配息再投入]]</f>
        <v>1179</v>
      </c>
      <c r="G9">
        <f>F8*表格4[[#This Row],[股票股利]]/10</f>
        <v>0</v>
      </c>
      <c r="H9">
        <f>ROUNDDOWN(表格4[[#This Row],[現金股利]]*F8/表格4[[#This Row],[股價]],0)</f>
        <v>35</v>
      </c>
    </row>
    <row r="10" spans="1:10" x14ac:dyDescent="0.6">
      <c r="A10" t="s">
        <v>6</v>
      </c>
      <c r="B10" s="1">
        <v>43308</v>
      </c>
      <c r="C10">
        <v>5</v>
      </c>
      <c r="D10">
        <v>0</v>
      </c>
      <c r="E10">
        <v>108</v>
      </c>
      <c r="F10" s="4">
        <f>F9+表格4[[#This Row],[無償配發股票]]+表格4[[#This Row],[配息再投入]]</f>
        <v>1233</v>
      </c>
      <c r="G10">
        <f>F9*表格4[[#This Row],[股票股利]]/10</f>
        <v>0</v>
      </c>
      <c r="H10">
        <f>ROUNDDOWN(表格4[[#This Row],[現金股利]]*F9/表格4[[#This Row],[股價]],0)</f>
        <v>54</v>
      </c>
    </row>
    <row r="11" spans="1:10" x14ac:dyDescent="0.6">
      <c r="A11" t="s">
        <v>5</v>
      </c>
      <c r="B11" s="1">
        <v>43672</v>
      </c>
      <c r="C11">
        <v>5</v>
      </c>
      <c r="D11">
        <v>0</v>
      </c>
      <c r="E11">
        <v>150.5</v>
      </c>
      <c r="F11" s="4">
        <f>F10+表格4[[#This Row],[無償配發股票]]+表格4[[#This Row],[配息再投入]]</f>
        <v>1273</v>
      </c>
      <c r="G11">
        <f>F10*表格4[[#This Row],[股票股利]]/10</f>
        <v>0</v>
      </c>
      <c r="H11">
        <f>ROUNDDOWN(表格4[[#This Row],[現金股利]]*F10/表格4[[#This Row],[股價]],0)</f>
        <v>40</v>
      </c>
    </row>
    <row r="12" spans="1:10" x14ac:dyDescent="0.6">
      <c r="A12" t="s">
        <v>4</v>
      </c>
      <c r="B12" s="1">
        <v>44041</v>
      </c>
      <c r="C12">
        <v>5</v>
      </c>
      <c r="D12">
        <v>0</v>
      </c>
      <c r="E12">
        <v>191</v>
      </c>
      <c r="F12" s="4">
        <f>F11+表格4[[#This Row],[無償配發股票]]+表格4[[#This Row],[配息再投入]]</f>
        <v>1306</v>
      </c>
      <c r="G12">
        <f>F11*表格4[[#This Row],[股票股利]]/10</f>
        <v>0</v>
      </c>
      <c r="H12">
        <f>ROUNDDOWN(表格4[[#This Row],[現金股利]]*F11/表格4[[#This Row],[股價]],0)</f>
        <v>33</v>
      </c>
    </row>
    <row r="13" spans="1:10" x14ac:dyDescent="0.6">
      <c r="B13" s="1">
        <v>44264</v>
      </c>
      <c r="E13">
        <v>263.5</v>
      </c>
      <c r="F13" s="4">
        <f>F12+表格4[[#This Row],[無償配發股票]]+表格4[[#This Row],[配息再投入]]</f>
        <v>1306</v>
      </c>
      <c r="G13">
        <f>F12*表格4[[#This Row],[股票股利]]/10</f>
        <v>0</v>
      </c>
      <c r="H13">
        <f>ROUNDDOWN(表格4[[#This Row],[現金股利]]*F12/表格4[[#This Row],[股價]],0)</f>
        <v>0</v>
      </c>
    </row>
    <row r="14" spans="1:10" x14ac:dyDescent="0.6">
      <c r="B14" s="1"/>
    </row>
    <row r="15" spans="1:10" x14ac:dyDescent="0.6">
      <c r="A15" s="1" t="s">
        <v>22</v>
      </c>
      <c r="B15" s="2">
        <f>F4*E4</f>
        <v>112000</v>
      </c>
    </row>
    <row r="16" spans="1:10" x14ac:dyDescent="0.6">
      <c r="A16" s="1" t="s">
        <v>23</v>
      </c>
      <c r="B16" s="2">
        <f>E13*F13</f>
        <v>344131</v>
      </c>
    </row>
    <row r="17" spans="1:2" x14ac:dyDescent="0.6">
      <c r="A17" t="s">
        <v>24</v>
      </c>
      <c r="B17" s="3">
        <f>B16/B15-1</f>
        <v>2.0725982142857142</v>
      </c>
    </row>
    <row r="18" spans="1:2" x14ac:dyDescent="0.6">
      <c r="A18" t="s">
        <v>25</v>
      </c>
      <c r="B18" s="3">
        <f>(1+B17)^(1/8)-1</f>
        <v>0.15063669954241066</v>
      </c>
    </row>
    <row r="19" spans="1:2" x14ac:dyDescent="0.6">
      <c r="B19" s="1"/>
    </row>
    <row r="20" spans="1:2" x14ac:dyDescent="0.6">
      <c r="B20" s="1"/>
    </row>
    <row r="21" spans="1:2" x14ac:dyDescent="0.6">
      <c r="B21" s="1"/>
    </row>
  </sheetData>
  <phoneticPr fontId="2" type="noConversion"/>
  <hyperlinks>
    <hyperlink ref="J4" r:id="rId1" xr:uid="{70856AF9-2576-47D5-92B9-F4039C4253DC}"/>
  </hyperlinks>
  <pageMargins left="0.7" right="0.7" top="0.75" bottom="0.75" header="0.3" footer="0.3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938E-61CD-4C23-9D9D-584D02F9E386}">
  <dimension ref="A1:J21"/>
  <sheetViews>
    <sheetView workbookViewId="0">
      <selection activeCell="J2" sqref="J2"/>
    </sheetView>
  </sheetViews>
  <sheetFormatPr defaultRowHeight="16.5" x14ac:dyDescent="0.6"/>
  <cols>
    <col min="1" max="1" width="26.15625" customWidth="1"/>
    <col min="2" max="2" width="17.62890625" customWidth="1"/>
    <col min="3" max="4" width="11.15625" customWidth="1"/>
    <col min="6" max="6" width="9.7890625" bestFit="1" customWidth="1"/>
  </cols>
  <sheetData>
    <row r="1" spans="1:10" x14ac:dyDescent="0.6">
      <c r="B1">
        <v>2303</v>
      </c>
    </row>
    <row r="2" spans="1:10" x14ac:dyDescent="0.6">
      <c r="J2" s="7" t="s">
        <v>43</v>
      </c>
    </row>
    <row r="3" spans="1:10" x14ac:dyDescent="0.6">
      <c r="A3" t="s">
        <v>0</v>
      </c>
      <c r="B3" t="s">
        <v>1</v>
      </c>
      <c r="C3" t="s">
        <v>2</v>
      </c>
      <c r="D3" t="s">
        <v>3</v>
      </c>
      <c r="E3" t="s">
        <v>18</v>
      </c>
      <c r="F3" t="s">
        <v>19</v>
      </c>
      <c r="G3" t="s">
        <v>20</v>
      </c>
      <c r="H3" t="s">
        <v>21</v>
      </c>
    </row>
    <row r="4" spans="1:10" x14ac:dyDescent="0.6">
      <c r="B4" s="1">
        <v>41344</v>
      </c>
      <c r="E4">
        <v>11.1</v>
      </c>
      <c r="F4" s="4">
        <v>1000</v>
      </c>
    </row>
    <row r="5" spans="1:10" x14ac:dyDescent="0.6">
      <c r="A5" t="s">
        <v>11</v>
      </c>
      <c r="B5" s="1">
        <v>41494</v>
      </c>
      <c r="C5">
        <v>0.40600000000000003</v>
      </c>
      <c r="D5">
        <v>0</v>
      </c>
      <c r="E5">
        <v>12.45</v>
      </c>
      <c r="F5" s="4">
        <f>F4+表格5[[#This Row],[無償配發股票]]+表格5[[#This Row],[配息再投入]]</f>
        <v>1032</v>
      </c>
      <c r="G5">
        <f>F4*表格5[[#This Row],[股票股利]]/10</f>
        <v>0</v>
      </c>
      <c r="H5">
        <f>ROUNDDOWN(表格5[[#This Row],[現金股利]]*F4/表格5[[#This Row],[股價]],0)</f>
        <v>32</v>
      </c>
    </row>
    <row r="6" spans="1:10" x14ac:dyDescent="0.6">
      <c r="A6" t="s">
        <v>10</v>
      </c>
      <c r="B6" s="1">
        <v>41858</v>
      </c>
      <c r="C6">
        <v>0.5</v>
      </c>
      <c r="D6">
        <v>0</v>
      </c>
      <c r="E6">
        <v>13.3</v>
      </c>
      <c r="F6" s="4">
        <f>F5+表格5[[#This Row],[無償配發股票]]+表格5[[#This Row],[配息再投入]]</f>
        <v>1070</v>
      </c>
      <c r="G6">
        <f>F5*表格5[[#This Row],[股票股利]]/10</f>
        <v>0</v>
      </c>
      <c r="H6">
        <f>ROUNDDOWN(表格5[[#This Row],[現金股利]]*F5/表格5[[#This Row],[股價]],0)</f>
        <v>38</v>
      </c>
    </row>
    <row r="7" spans="1:10" x14ac:dyDescent="0.6">
      <c r="A7" t="s">
        <v>9</v>
      </c>
      <c r="B7" s="1">
        <v>42229</v>
      </c>
      <c r="C7">
        <v>0.55000000000000004</v>
      </c>
      <c r="D7">
        <v>0</v>
      </c>
      <c r="E7">
        <v>11.2</v>
      </c>
      <c r="F7" s="4">
        <f>F6+表格5[[#This Row],[無償配發股票]]+表格5[[#This Row],[配息再投入]]</f>
        <v>1122</v>
      </c>
      <c r="G7">
        <f>F6*表格5[[#This Row],[股票股利]]/10</f>
        <v>0</v>
      </c>
      <c r="H7">
        <f>ROUNDDOWN(表格5[[#This Row],[現金股利]]*F6/表格5[[#This Row],[股價]],0)</f>
        <v>52</v>
      </c>
    </row>
    <row r="8" spans="1:10" x14ac:dyDescent="0.6">
      <c r="A8" t="s">
        <v>8</v>
      </c>
      <c r="B8" s="1">
        <v>42593</v>
      </c>
      <c r="C8">
        <v>0.56499999999999995</v>
      </c>
      <c r="D8">
        <v>0</v>
      </c>
      <c r="E8">
        <v>11.95</v>
      </c>
      <c r="F8" s="4">
        <f>F7+表格5[[#This Row],[無償配發股票]]+表格5[[#This Row],[配息再投入]]</f>
        <v>1175</v>
      </c>
      <c r="G8">
        <f>F7*表格5[[#This Row],[股票股利]]/10</f>
        <v>0</v>
      </c>
      <c r="H8">
        <f>ROUNDDOWN(表格5[[#This Row],[現金股利]]*F7/表格5[[#This Row],[股價]],0)</f>
        <v>53</v>
      </c>
    </row>
    <row r="9" spans="1:10" x14ac:dyDescent="0.6">
      <c r="A9" t="s">
        <v>7</v>
      </c>
      <c r="B9" s="1">
        <v>42957</v>
      </c>
      <c r="C9">
        <v>0.5</v>
      </c>
      <c r="D9">
        <v>0</v>
      </c>
      <c r="E9">
        <v>14</v>
      </c>
      <c r="F9" s="4">
        <f>F8+表格5[[#This Row],[無償配發股票]]+表格5[[#This Row],[配息再投入]]</f>
        <v>1216</v>
      </c>
      <c r="G9">
        <f>F8*表格5[[#This Row],[股票股利]]/10</f>
        <v>0</v>
      </c>
      <c r="H9">
        <f>ROUNDDOWN(表格5[[#This Row],[現金股利]]*F8/表格5[[#This Row],[股價]],0)</f>
        <v>41</v>
      </c>
    </row>
    <row r="10" spans="1:10" x14ac:dyDescent="0.6">
      <c r="A10" t="s">
        <v>6</v>
      </c>
      <c r="B10" s="1">
        <v>43312</v>
      </c>
      <c r="C10">
        <v>0.71199999999999997</v>
      </c>
      <c r="D10">
        <v>0</v>
      </c>
      <c r="E10">
        <v>17.55</v>
      </c>
      <c r="F10" s="4">
        <f>F9+表格5[[#This Row],[無償配發股票]]+表格5[[#This Row],[配息再投入]]</f>
        <v>1265</v>
      </c>
      <c r="G10">
        <f>F9*表格5[[#This Row],[股票股利]]/10</f>
        <v>0</v>
      </c>
      <c r="H10">
        <f>ROUNDDOWN(表格5[[#This Row],[現金股利]]*F9/表格5[[#This Row],[股價]],0)</f>
        <v>49</v>
      </c>
    </row>
    <row r="11" spans="1:10" x14ac:dyDescent="0.6">
      <c r="A11" t="s">
        <v>5</v>
      </c>
      <c r="B11" s="1">
        <v>43683</v>
      </c>
      <c r="C11">
        <v>0.59</v>
      </c>
      <c r="D11">
        <v>0</v>
      </c>
      <c r="E11">
        <v>13</v>
      </c>
      <c r="F11" s="4">
        <f>F10+表格5[[#This Row],[無償配發股票]]+表格5[[#This Row],[配息再投入]]</f>
        <v>1322</v>
      </c>
      <c r="G11">
        <f>F10*表格5[[#This Row],[股票股利]]/10</f>
        <v>0</v>
      </c>
      <c r="H11">
        <f>ROUNDDOWN(表格5[[#This Row],[現金股利]]*F10/表格5[[#This Row],[股價]],0)</f>
        <v>57</v>
      </c>
    </row>
    <row r="12" spans="1:10" x14ac:dyDescent="0.6">
      <c r="A12" t="s">
        <v>4</v>
      </c>
      <c r="B12" s="1">
        <v>44048</v>
      </c>
      <c r="C12">
        <v>0.80400000000000005</v>
      </c>
      <c r="D12">
        <v>0</v>
      </c>
      <c r="E12">
        <v>24.9</v>
      </c>
      <c r="F12" s="4">
        <f>F11+表格5[[#This Row],[無償配發股票]]+表格5[[#This Row],[配息再投入]]</f>
        <v>1364</v>
      </c>
      <c r="G12">
        <f>F11*表格5[[#This Row],[股票股利]]/10</f>
        <v>0</v>
      </c>
      <c r="H12">
        <f>ROUNDDOWN(表格5[[#This Row],[現金股利]]*F11/表格5[[#This Row],[股價]],0)</f>
        <v>42</v>
      </c>
    </row>
    <row r="13" spans="1:10" x14ac:dyDescent="0.6">
      <c r="B13" s="1">
        <v>44264</v>
      </c>
      <c r="E13">
        <v>46.35</v>
      </c>
      <c r="F13" s="4">
        <f>F12+表格5[[#This Row],[無償配發股票]]+表格5[[#This Row],[配息再投入]]</f>
        <v>1364</v>
      </c>
      <c r="G13">
        <f>F12*表格5[[#This Row],[股票股利]]/10</f>
        <v>0</v>
      </c>
      <c r="H13">
        <f>ROUNDDOWN(表格5[[#This Row],[現金股利]]*F12/表格5[[#This Row],[股價]],0)</f>
        <v>0</v>
      </c>
    </row>
    <row r="14" spans="1:10" x14ac:dyDescent="0.6">
      <c r="B14" s="1"/>
    </row>
    <row r="15" spans="1:10" x14ac:dyDescent="0.6">
      <c r="A15" s="1" t="s">
        <v>22</v>
      </c>
      <c r="B15" s="2">
        <f>F4*E4</f>
        <v>11100</v>
      </c>
    </row>
    <row r="16" spans="1:10" x14ac:dyDescent="0.6">
      <c r="A16" s="1" t="s">
        <v>23</v>
      </c>
      <c r="B16" s="2">
        <f>E13*F13</f>
        <v>63221.4</v>
      </c>
    </row>
    <row r="17" spans="1:2" x14ac:dyDescent="0.6">
      <c r="A17" t="s">
        <v>24</v>
      </c>
      <c r="B17" s="3">
        <f>B16/B15-1</f>
        <v>4.6956216216216218</v>
      </c>
    </row>
    <row r="18" spans="1:2" x14ac:dyDescent="0.6">
      <c r="A18" t="s">
        <v>25</v>
      </c>
      <c r="B18" s="3">
        <f>(1+B17)^(1/8)-1</f>
        <v>0.24291846853749433</v>
      </c>
    </row>
    <row r="19" spans="1:2" x14ac:dyDescent="0.6">
      <c r="B19" s="1"/>
    </row>
    <row r="20" spans="1:2" x14ac:dyDescent="0.6">
      <c r="B20" s="1"/>
    </row>
    <row r="21" spans="1:2" x14ac:dyDescent="0.6">
      <c r="B21" s="1"/>
    </row>
  </sheetData>
  <phoneticPr fontId="2" type="noConversion"/>
  <hyperlinks>
    <hyperlink ref="J2" r:id="rId1" xr:uid="{70B296BA-1AFF-4628-B6C6-C945C3ED9EAB}"/>
  </hyperlinks>
  <pageMargins left="0.7" right="0.7" top="0.75" bottom="0.75" header="0.3" footer="0.3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D403B-CC6A-463E-8DC2-DD17BDE84A8C}">
  <dimension ref="A1:J29"/>
  <sheetViews>
    <sheetView tabSelected="1" workbookViewId="0">
      <selection activeCell="J12" sqref="J12"/>
    </sheetView>
  </sheetViews>
  <sheetFormatPr defaultRowHeight="16.5" x14ac:dyDescent="0.6"/>
  <cols>
    <col min="1" max="1" width="27.7890625" customWidth="1"/>
    <col min="2" max="2" width="18.734375" customWidth="1"/>
    <col min="3" max="4" width="11.89453125" customWidth="1"/>
    <col min="6" max="6" width="11.89453125" customWidth="1"/>
    <col min="7" max="7" width="16.47265625" customWidth="1"/>
    <col min="8" max="8" width="14.15625" customWidth="1"/>
  </cols>
  <sheetData>
    <row r="1" spans="1:10" x14ac:dyDescent="0.6">
      <c r="B1" s="5" t="s">
        <v>41</v>
      </c>
    </row>
    <row r="3" spans="1:10" x14ac:dyDescent="0.6">
      <c r="A3" t="s">
        <v>0</v>
      </c>
      <c r="B3" t="s">
        <v>1</v>
      </c>
      <c r="C3" t="s">
        <v>2</v>
      </c>
      <c r="D3" t="s">
        <v>3</v>
      </c>
      <c r="E3" t="s">
        <v>37</v>
      </c>
      <c r="F3" t="s">
        <v>38</v>
      </c>
      <c r="G3" t="s">
        <v>39</v>
      </c>
      <c r="H3" t="s">
        <v>40</v>
      </c>
      <c r="J3" s="7" t="s">
        <v>43</v>
      </c>
    </row>
    <row r="4" spans="1:10" x14ac:dyDescent="0.6">
      <c r="B4" s="1">
        <v>41344</v>
      </c>
      <c r="E4">
        <v>55.9</v>
      </c>
      <c r="F4" s="4">
        <v>1000</v>
      </c>
      <c r="G4" s="6"/>
    </row>
    <row r="5" spans="1:10" x14ac:dyDescent="0.6">
      <c r="A5" t="s">
        <v>10</v>
      </c>
      <c r="B5" s="1">
        <v>41605</v>
      </c>
      <c r="C5">
        <v>1.35</v>
      </c>
      <c r="D5">
        <v>0</v>
      </c>
      <c r="E5">
        <v>57</v>
      </c>
      <c r="F5" s="4">
        <f>F4+表格6[[#This Row],[無償配發股票]]+表格6[[#This Row],[配息再投入]]</f>
        <v>1023</v>
      </c>
      <c r="G5" s="6">
        <f>F4*表格6[[#This Row],[股票股利]]/10</f>
        <v>0</v>
      </c>
      <c r="H5">
        <f>ROUNDDOWN(表格6[[#This Row],[現金股利]]*F4/表格6[[#This Row],[股價]],0)</f>
        <v>23</v>
      </c>
    </row>
    <row r="6" spans="1:10" x14ac:dyDescent="0.6">
      <c r="A6" t="s">
        <v>9</v>
      </c>
      <c r="B6" s="1">
        <v>41970</v>
      </c>
      <c r="C6">
        <v>1.55</v>
      </c>
      <c r="D6">
        <v>0</v>
      </c>
      <c r="E6">
        <v>67.5</v>
      </c>
      <c r="F6" s="4">
        <f>F5+表格6[[#This Row],[無償配發股票]]+表格6[[#This Row],[配息再投入]]</f>
        <v>1046</v>
      </c>
      <c r="G6" s="6">
        <f>F5*表格6[[#This Row],[股票股利]]/10</f>
        <v>0</v>
      </c>
      <c r="H6">
        <f>ROUNDDOWN(表格6[[#This Row],[現金股利]]*F5/表格6[[#This Row],[股價]],0)</f>
        <v>23</v>
      </c>
    </row>
    <row r="7" spans="1:10" x14ac:dyDescent="0.6">
      <c r="A7" t="s">
        <v>36</v>
      </c>
      <c r="B7" s="1">
        <v>42612</v>
      </c>
      <c r="C7">
        <v>0.85</v>
      </c>
      <c r="D7">
        <v>0</v>
      </c>
      <c r="E7">
        <v>70</v>
      </c>
      <c r="F7" s="4">
        <f>F6+表格6[[#This Row],[無償配發股票]]+表格6[[#This Row],[配息再投入]]</f>
        <v>1058</v>
      </c>
      <c r="G7" s="6">
        <f>F6*表格6[[#This Row],[股票股利]]/10</f>
        <v>0</v>
      </c>
      <c r="H7">
        <f>ROUNDDOWN(表格6[[#This Row],[現金股利]]*F6/表格6[[#This Row],[股價]],0)</f>
        <v>12</v>
      </c>
    </row>
    <row r="8" spans="1:10" x14ac:dyDescent="0.6">
      <c r="A8" t="s">
        <v>35</v>
      </c>
      <c r="B8" s="1">
        <v>42808</v>
      </c>
      <c r="C8">
        <v>1.7</v>
      </c>
      <c r="D8">
        <v>0</v>
      </c>
      <c r="E8">
        <v>73</v>
      </c>
      <c r="F8" s="4">
        <f>F7+表格6[[#This Row],[無償配發股票]]+表格6[[#This Row],[配息再投入]]</f>
        <v>1082</v>
      </c>
      <c r="G8" s="6">
        <f>F7*表格6[[#This Row],[股票股利]]/10</f>
        <v>0</v>
      </c>
      <c r="H8">
        <f>ROUNDDOWN(表格6[[#This Row],[現金股利]]*F7/表格6[[#This Row],[股價]],0)</f>
        <v>24</v>
      </c>
    </row>
    <row r="9" spans="1:10" x14ac:dyDescent="0.6">
      <c r="A9" t="s">
        <v>34</v>
      </c>
      <c r="B9" s="1">
        <v>42978</v>
      </c>
      <c r="C9">
        <v>0.7</v>
      </c>
      <c r="D9">
        <v>0</v>
      </c>
      <c r="E9">
        <v>82.95</v>
      </c>
      <c r="F9" s="4">
        <f>F8+表格6[[#This Row],[無償配發股票]]+表格6[[#This Row],[配息再投入]]</f>
        <v>1091</v>
      </c>
      <c r="G9" s="6">
        <f>F8*表格6[[#This Row],[股票股利]]/10</f>
        <v>0</v>
      </c>
      <c r="H9">
        <f>ROUNDDOWN(表格6[[#This Row],[現金股利]]*F8/表格6[[#This Row],[股價]],0)</f>
        <v>9</v>
      </c>
    </row>
    <row r="10" spans="1:10" x14ac:dyDescent="0.6">
      <c r="A10" t="s">
        <v>33</v>
      </c>
      <c r="B10" s="1">
        <v>43172</v>
      </c>
      <c r="C10">
        <v>2.2000000000000002</v>
      </c>
      <c r="D10">
        <v>0</v>
      </c>
      <c r="E10">
        <v>84.95</v>
      </c>
      <c r="F10" s="4">
        <f>F9+表格6[[#This Row],[無償配發股票]]+表格6[[#This Row],[配息再投入]]</f>
        <v>1119</v>
      </c>
      <c r="G10" s="6">
        <f>F9*表格6[[#This Row],[股票股利]]/10</f>
        <v>0</v>
      </c>
      <c r="H10">
        <f>ROUNDDOWN(表格6[[#This Row],[現金股利]]*F9/表格6[[#This Row],[股價]],0)</f>
        <v>28</v>
      </c>
    </row>
    <row r="11" spans="1:10" x14ac:dyDescent="0.6">
      <c r="A11" t="s">
        <v>32</v>
      </c>
      <c r="B11" s="1">
        <v>43339</v>
      </c>
      <c r="C11">
        <v>0.7</v>
      </c>
      <c r="D11">
        <v>0</v>
      </c>
      <c r="E11">
        <v>85.55</v>
      </c>
      <c r="F11" s="4">
        <f>F10+表格6[[#This Row],[無償配發股票]]+表格6[[#This Row],[配息再投入]]</f>
        <v>1128</v>
      </c>
      <c r="G11" s="6">
        <f>F10*表格6[[#This Row],[股票股利]]/10</f>
        <v>0</v>
      </c>
      <c r="H11">
        <f>ROUNDDOWN(表格6[[#This Row],[現金股利]]*F10/表格6[[#This Row],[股價]],0)</f>
        <v>9</v>
      </c>
    </row>
    <row r="12" spans="1:10" x14ac:dyDescent="0.6">
      <c r="A12" t="s">
        <v>31</v>
      </c>
      <c r="B12" s="1">
        <v>43532</v>
      </c>
      <c r="C12">
        <v>2.2999999999999998</v>
      </c>
      <c r="D12">
        <v>0</v>
      </c>
      <c r="E12">
        <v>76</v>
      </c>
      <c r="F12" s="4">
        <f>F11+表格6[[#This Row],[無償配發股票]]+表格6[[#This Row],[配息再投入]]</f>
        <v>1162</v>
      </c>
      <c r="G12" s="6">
        <f>F11*表格6[[#This Row],[股票股利]]/10</f>
        <v>0</v>
      </c>
      <c r="H12">
        <f>ROUNDDOWN(表格6[[#This Row],[現金股利]]*F11/表格6[[#This Row],[股價]],0)</f>
        <v>34</v>
      </c>
    </row>
    <row r="13" spans="1:10" x14ac:dyDescent="0.6">
      <c r="A13" t="s">
        <v>30</v>
      </c>
      <c r="B13" s="1">
        <v>43699</v>
      </c>
      <c r="C13">
        <v>0.7</v>
      </c>
      <c r="D13">
        <v>0</v>
      </c>
      <c r="E13">
        <v>80.900000000000006</v>
      </c>
      <c r="F13" s="4">
        <f>F12+表格6[[#This Row],[無償配發股票]]+表格6[[#This Row],[配息再投入]]</f>
        <v>1172</v>
      </c>
      <c r="G13" s="6">
        <f>F12*表格6[[#This Row],[股票股利]]/10</f>
        <v>0</v>
      </c>
      <c r="H13">
        <f>ROUNDDOWN(表格6[[#This Row],[現金股利]]*F12/表格6[[#This Row],[股價]],0)</f>
        <v>10</v>
      </c>
    </row>
    <row r="14" spans="1:10" x14ac:dyDescent="0.6">
      <c r="A14" t="s">
        <v>29</v>
      </c>
      <c r="B14" s="1">
        <v>43896</v>
      </c>
      <c r="C14">
        <v>2.9</v>
      </c>
      <c r="D14">
        <v>0</v>
      </c>
      <c r="E14">
        <v>88.35</v>
      </c>
      <c r="F14" s="4">
        <f>F13+表格6[[#This Row],[無償配發股票]]+表格6[[#This Row],[配息再投入]]</f>
        <v>1210</v>
      </c>
      <c r="G14" s="6">
        <f>F13*表格6[[#This Row],[股票股利]]/10</f>
        <v>0</v>
      </c>
      <c r="H14">
        <f>ROUNDDOWN(表格6[[#This Row],[現金股利]]*F13/表格6[[#This Row],[股價]],0)</f>
        <v>38</v>
      </c>
    </row>
    <row r="15" spans="1:10" x14ac:dyDescent="0.6">
      <c r="A15" t="s">
        <v>28</v>
      </c>
      <c r="B15" s="1">
        <v>44067</v>
      </c>
      <c r="C15">
        <v>0.7</v>
      </c>
      <c r="D15">
        <v>0</v>
      </c>
      <c r="E15">
        <v>103.1</v>
      </c>
      <c r="F15" s="4">
        <f>F14+表格6[[#This Row],[無償配發股票]]+表格6[[#This Row],[配息再投入]]</f>
        <v>1218</v>
      </c>
      <c r="G15" s="6">
        <f>F14*表格6[[#This Row],[股票股利]]/10</f>
        <v>0</v>
      </c>
      <c r="H15">
        <f>ROUNDDOWN(表格6[[#This Row],[現金股利]]*F14/表格6[[#This Row],[股價]],0)</f>
        <v>8</v>
      </c>
    </row>
    <row r="16" spans="1:10" x14ac:dyDescent="0.6">
      <c r="A16" t="s">
        <v>27</v>
      </c>
      <c r="B16" s="1">
        <v>44264</v>
      </c>
      <c r="C16">
        <v>3.05</v>
      </c>
      <c r="D16">
        <v>0</v>
      </c>
      <c r="E16">
        <v>131.35</v>
      </c>
      <c r="F16" s="4">
        <f>F15+表格6[[#This Row],[無償配發股票]]+表格6[[#This Row],[配息再投入]]</f>
        <v>1246</v>
      </c>
      <c r="G16" s="6">
        <f>F15*表格6[[#This Row],[股票股利]]/10</f>
        <v>0</v>
      </c>
      <c r="H16">
        <f>ROUNDDOWN(表格6[[#This Row],[現金股利]]*F15/表格6[[#This Row],[股價]],0)</f>
        <v>28</v>
      </c>
    </row>
    <row r="18" spans="1:2" x14ac:dyDescent="0.6">
      <c r="B18" s="1"/>
    </row>
    <row r="19" spans="1:2" x14ac:dyDescent="0.6">
      <c r="A19" s="1" t="s">
        <v>22</v>
      </c>
      <c r="B19" s="2">
        <f>E4*F4</f>
        <v>55900</v>
      </c>
    </row>
    <row r="20" spans="1:2" x14ac:dyDescent="0.6">
      <c r="A20" s="1" t="s">
        <v>23</v>
      </c>
      <c r="B20" s="2">
        <f>F16*E16</f>
        <v>163662.1</v>
      </c>
    </row>
    <row r="21" spans="1:2" x14ac:dyDescent="0.6">
      <c r="A21" t="s">
        <v>24</v>
      </c>
      <c r="B21" s="3">
        <f>B20/B19-1</f>
        <v>1.9277656529516998</v>
      </c>
    </row>
    <row r="22" spans="1:2" x14ac:dyDescent="0.6">
      <c r="A22" t="s">
        <v>25</v>
      </c>
      <c r="B22" s="3">
        <f>(1+B21)^(1/8)-1</f>
        <v>0.14371295103126025</v>
      </c>
    </row>
    <row r="23" spans="1:2" x14ac:dyDescent="0.6">
      <c r="B23" s="1"/>
    </row>
    <row r="24" spans="1:2" x14ac:dyDescent="0.6">
      <c r="B24" s="1"/>
    </row>
    <row r="25" spans="1:2" x14ac:dyDescent="0.6">
      <c r="B25" s="1"/>
    </row>
    <row r="26" spans="1:2" x14ac:dyDescent="0.6">
      <c r="B26" s="1"/>
    </row>
    <row r="27" spans="1:2" x14ac:dyDescent="0.6">
      <c r="B27" s="1"/>
    </row>
    <row r="28" spans="1:2" x14ac:dyDescent="0.6">
      <c r="B28" s="1"/>
    </row>
    <row r="29" spans="1:2" x14ac:dyDescent="0.6">
      <c r="B29" s="1"/>
    </row>
  </sheetData>
  <phoneticPr fontId="2" type="noConversion"/>
  <hyperlinks>
    <hyperlink ref="J3" r:id="rId1" xr:uid="{CEA7F3E6-0E6A-4B93-A5ED-C96C6182E235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台積電2330</vt:lpstr>
      <vt:lpstr>鴻海2317</vt:lpstr>
      <vt:lpstr>聯發科2454</vt:lpstr>
      <vt:lpstr>台達電2308</vt:lpstr>
      <vt:lpstr>聯電2303</vt:lpstr>
      <vt:lpstr>0050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2021-03-09T23:40:34Z</dcterms:created>
  <dcterms:modified xsi:type="dcterms:W3CDTF">2021-03-10T12:25:21Z</dcterms:modified>
</cp:coreProperties>
</file>